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mage-HP\Dropbox\_Klubkollektioner\Jægersborg\Eksterne bestillingsark\"/>
    </mc:Choice>
  </mc:AlternateContent>
  <bookViews>
    <workbookView xWindow="1095" yWindow="-105" windowWidth="12060" windowHeight="12510"/>
  </bookViews>
  <sheets>
    <sheet name="Jægersborg - Katalog 19-20" sheetId="1" r:id="rId1"/>
    <sheet name="Tryk" sheetId="2" r:id="rId2"/>
  </sheets>
  <calcPr calcId="152511"/>
</workbook>
</file>

<file path=xl/calcChain.xml><?xml version="1.0" encoding="utf-8"?>
<calcChain xmlns="http://schemas.openxmlformats.org/spreadsheetml/2006/main">
  <c r="B210" i="1" l="1"/>
  <c r="A210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6" i="1"/>
  <c r="K206" i="1"/>
  <c r="I206" i="1"/>
  <c r="H206" i="1"/>
  <c r="G206" i="1"/>
  <c r="F206" i="1"/>
  <c r="E206" i="1"/>
  <c r="D206" i="1"/>
  <c r="C206" i="1"/>
  <c r="B206" i="1"/>
  <c r="A206" i="1"/>
  <c r="B5" i="1" l="1"/>
  <c r="E145" i="1" l="1"/>
  <c r="E41" i="1" l="1"/>
  <c r="E69" i="1" l="1"/>
  <c r="E84" i="1"/>
  <c r="E83" i="1"/>
  <c r="E82" i="1"/>
  <c r="E133" i="1"/>
  <c r="E132" i="1"/>
  <c r="E131" i="1"/>
  <c r="E130" i="1"/>
  <c r="E129" i="1"/>
  <c r="E154" i="1" l="1"/>
  <c r="E152" i="1"/>
  <c r="E114" i="1"/>
  <c r="E113" i="1"/>
  <c r="E112" i="1"/>
  <c r="E111" i="1"/>
  <c r="E108" i="1"/>
  <c r="E70" i="1"/>
  <c r="E48" i="1"/>
  <c r="E31" i="1"/>
  <c r="E30" i="1"/>
  <c r="E29" i="1"/>
  <c r="E98" i="1" l="1"/>
  <c r="E97" i="1"/>
  <c r="E96" i="1"/>
  <c r="E100" i="1"/>
  <c r="E99" i="1"/>
  <c r="E44" i="1" l="1"/>
  <c r="E33" i="1" l="1"/>
  <c r="E32" i="1"/>
  <c r="E144" i="1" l="1"/>
  <c r="E110" i="1" l="1"/>
  <c r="E109" i="1"/>
  <c r="F101" i="2" l="1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E45" i="1" l="1"/>
  <c r="E116" i="1"/>
  <c r="E117" i="1"/>
  <c r="E115" i="1"/>
  <c r="E164" i="1" l="1"/>
  <c r="E169" i="1"/>
  <c r="E190" i="1"/>
  <c r="E195" i="1"/>
  <c r="E156" i="1"/>
  <c r="E155" i="1"/>
  <c r="E157" i="1"/>
  <c r="E153" i="1"/>
  <c r="E151" i="1"/>
  <c r="E47" i="1"/>
  <c r="E46" i="1"/>
  <c r="E42" i="1"/>
  <c r="E19" i="1"/>
  <c r="E18" i="1"/>
  <c r="E71" i="1" l="1"/>
  <c r="E43" i="1"/>
  <c r="E20" i="1"/>
</calcChain>
</file>

<file path=xl/sharedStrings.xml><?xml version="1.0" encoding="utf-8"?>
<sst xmlns="http://schemas.openxmlformats.org/spreadsheetml/2006/main" count="755" uniqueCount="258">
  <si>
    <t xml:space="preserve"> </t>
  </si>
  <si>
    <t>Stylenavn</t>
  </si>
  <si>
    <t>Dessinnr.:</t>
  </si>
  <si>
    <t>Farve</t>
  </si>
  <si>
    <t>Sort</t>
  </si>
  <si>
    <t>Parma Shorts</t>
  </si>
  <si>
    <t>AJ5904</t>
  </si>
  <si>
    <t>S</t>
  </si>
  <si>
    <t>M</t>
  </si>
  <si>
    <t>L</t>
  </si>
  <si>
    <t>XL</t>
  </si>
  <si>
    <t>XXL</t>
  </si>
  <si>
    <t>34-36</t>
  </si>
  <si>
    <t>37-39</t>
  </si>
  <si>
    <t>40-42</t>
  </si>
  <si>
    <t>43-45</t>
  </si>
  <si>
    <t>Navy</t>
  </si>
  <si>
    <t>AJ5883</t>
  </si>
  <si>
    <t>AC5262</t>
  </si>
  <si>
    <t>Entrada t-shirt</t>
  </si>
  <si>
    <t>Parma shorts</t>
  </si>
  <si>
    <t>TILKØBSPAKKE</t>
  </si>
  <si>
    <t>31-33</t>
  </si>
  <si>
    <t>Entrada T-shirt</t>
  </si>
  <si>
    <t>Tabela t-shirt</t>
  </si>
  <si>
    <t>Squadra shorts</t>
  </si>
  <si>
    <t>Adisock</t>
  </si>
  <si>
    <t>Core tr. Top</t>
  </si>
  <si>
    <t>Core tr. Buks</t>
  </si>
  <si>
    <t>CE8936</t>
  </si>
  <si>
    <t>Blå</t>
  </si>
  <si>
    <t>BJ9227</t>
  </si>
  <si>
    <t>Hvid</t>
  </si>
  <si>
    <t>CF3578</t>
  </si>
  <si>
    <t>CE9026</t>
  </si>
  <si>
    <t>CE9036</t>
  </si>
  <si>
    <t>Tabela T-shirt</t>
  </si>
  <si>
    <t>Børn/Voksen</t>
  </si>
  <si>
    <t>Børn</t>
  </si>
  <si>
    <t>Voksen</t>
  </si>
  <si>
    <t>Rød</t>
  </si>
  <si>
    <t>CE8935</t>
  </si>
  <si>
    <t>BJ9226</t>
  </si>
  <si>
    <t>CF3577</t>
  </si>
  <si>
    <t>Trænerpakke</t>
  </si>
  <si>
    <t>Core regnjakke</t>
  </si>
  <si>
    <t>CE9048</t>
  </si>
  <si>
    <t>BQ6594</t>
  </si>
  <si>
    <t>Merchandise</t>
  </si>
  <si>
    <t>Drikkedunk</t>
  </si>
  <si>
    <t>Hue</t>
  </si>
  <si>
    <t>Halsedisse</t>
  </si>
  <si>
    <t>S96920</t>
  </si>
  <si>
    <t>Rygsæk</t>
  </si>
  <si>
    <t>One Size</t>
  </si>
  <si>
    <t>CF1036</t>
  </si>
  <si>
    <t>Tal på ryg</t>
  </si>
  <si>
    <t>Tryk</t>
  </si>
  <si>
    <t>Sponsorlogo 1-farvet</t>
  </si>
  <si>
    <t>Navn på ryg</t>
  </si>
  <si>
    <t>Initialer - bogstaver</t>
  </si>
  <si>
    <t>Core tr. Top - voksen</t>
  </si>
  <si>
    <t>Core tr. Top - børn</t>
  </si>
  <si>
    <t>CE9028</t>
  </si>
  <si>
    <t>CE9034</t>
  </si>
  <si>
    <t>Core tr. Buks - voksen</t>
  </si>
  <si>
    <t>Core tr. Buks - børn</t>
  </si>
  <si>
    <t>Inkl. klublogo på venstre bryst, samt højre lår og navn på ryg af t-shirt</t>
  </si>
  <si>
    <t>*Trænerpakke trækkes fra Sponsor konto</t>
  </si>
  <si>
    <t>DQ1075</t>
  </si>
  <si>
    <t>Tiro Taske (M)</t>
  </si>
  <si>
    <t>DQ1070</t>
  </si>
  <si>
    <t>DU1996</t>
  </si>
  <si>
    <t>DY1990</t>
  </si>
  <si>
    <t>Str. CM</t>
  </si>
  <si>
    <t>Pris</t>
  </si>
  <si>
    <t>Klublogo</t>
  </si>
  <si>
    <t>pr tal</t>
  </si>
  <si>
    <t>DS8874</t>
  </si>
  <si>
    <t>max 25*25</t>
  </si>
  <si>
    <t>20 CM hvis ønsket</t>
  </si>
  <si>
    <t>Tal på short</t>
  </si>
  <si>
    <t>Tal centreret på bryst</t>
  </si>
  <si>
    <t>Tal på bukser</t>
  </si>
  <si>
    <t xml:space="preserve"> max 10*10</t>
  </si>
  <si>
    <t>Tasker:</t>
  </si>
  <si>
    <t>Initialer / Navn</t>
  </si>
  <si>
    <t>Tal</t>
  </si>
  <si>
    <t>pr linje</t>
  </si>
  <si>
    <t>46-48</t>
  </si>
  <si>
    <t>Taske - M</t>
  </si>
  <si>
    <t>Note</t>
  </si>
  <si>
    <t>Alternativ</t>
  </si>
  <si>
    <t>Hvis et sponsor logo har flere farver stiger prisen - spørg efter tilbud</t>
  </si>
  <si>
    <t>Alle udvidede versioner koster ekstra, da der påføres ekstra tryk.</t>
  </si>
  <si>
    <t>Alle grønne priser er sætpriser inkl. standard tryk.</t>
  </si>
  <si>
    <t>Condivo Vinterjakke</t>
  </si>
  <si>
    <t>Condivo vinterjakke</t>
  </si>
  <si>
    <t>Alle gule priser er enkeltpriser for tøjet inkl. standard tryk.</t>
  </si>
  <si>
    <t>Enkeltpriser</t>
  </si>
  <si>
    <t>Assistent trænerpakke</t>
  </si>
  <si>
    <t>Tiro Gymbag</t>
  </si>
  <si>
    <t>DQ1068</t>
  </si>
  <si>
    <t>Priser er generelt beregnet ud fra anvendelsen af 2 cifre ved tryk af tal.</t>
  </si>
  <si>
    <t>Derfor vil der i nogle tilfælde blive faktureret mindre end påført her.</t>
  </si>
  <si>
    <t>Tiro Warm top - Voksen</t>
  </si>
  <si>
    <t>Tiro Warm top - Børn</t>
  </si>
  <si>
    <t>DJ2593</t>
  </si>
  <si>
    <t>D95952</t>
  </si>
  <si>
    <t>DT5282</t>
  </si>
  <si>
    <t xml:space="preserve">DT5791 </t>
  </si>
  <si>
    <t xml:space="preserve">CV3563 </t>
  </si>
  <si>
    <t>CV3577</t>
  </si>
  <si>
    <t xml:space="preserve">CE9053 </t>
  </si>
  <si>
    <t>CE9052</t>
  </si>
  <si>
    <t>Core Hoody - Voksen</t>
  </si>
  <si>
    <t>Core Hoody - Børn</t>
  </si>
  <si>
    <t>CV3332</t>
  </si>
  <si>
    <t>CV3430</t>
  </si>
  <si>
    <t xml:space="preserve">CE9068 </t>
  </si>
  <si>
    <t>CE9058</t>
  </si>
  <si>
    <t>Core Zip trøje - Voksen</t>
  </si>
  <si>
    <t>Core Zip trøje - Børn</t>
  </si>
  <si>
    <t>Core Jakke - Voksen</t>
  </si>
  <si>
    <t>Core Jakke - Børn</t>
  </si>
  <si>
    <t xml:space="preserve">CE9057 </t>
  </si>
  <si>
    <t>Polo: Klublogo bryst og titel på ryggen</t>
  </si>
  <si>
    <t>Tee: Klublogo bryst og titel på ryggen</t>
  </si>
  <si>
    <t>Shorts: Klublogo på venstre lår</t>
  </si>
  <si>
    <t>Tee: Klublogo på venstre bryst samt navn og nummer på ryg.</t>
  </si>
  <si>
    <t>Buks: Klublogo på venstre lår, nummer på højre lår</t>
  </si>
  <si>
    <t>Midlayer: Klublogo på venstre bryst, nummer center bryst</t>
  </si>
  <si>
    <t>Øvrig Beklædning</t>
  </si>
  <si>
    <t>Alle dele under "Øvrig beklædning" er inklusiv klublogo på bryst</t>
  </si>
  <si>
    <t>ca. 10*10</t>
  </si>
  <si>
    <t>Tiro Warm Top - Sort</t>
  </si>
  <si>
    <t>Tiro Warm Top - Navy</t>
  </si>
  <si>
    <t>Core Zip Trøje - Sort</t>
  </si>
  <si>
    <t>Core Zip Trøje - Navy</t>
  </si>
  <si>
    <t>Core Hoody - Sort</t>
  </si>
  <si>
    <t>Core Hoody - Navy</t>
  </si>
  <si>
    <t>Core Jakke - Sort</t>
  </si>
  <si>
    <t>Enkelte modeller eksisterer også i XXXL, så spørg ind hvis behovet melder sig.</t>
  </si>
  <si>
    <t>*Assistent pakke trækkes fra Sponsor konto</t>
  </si>
  <si>
    <t>Flere farver - dyrere</t>
  </si>
  <si>
    <t>Handsker</t>
  </si>
  <si>
    <t>OSFY</t>
  </si>
  <si>
    <t>OSFM</t>
  </si>
  <si>
    <t>OSFL</t>
  </si>
  <si>
    <t>Youth</t>
  </si>
  <si>
    <t>STR.</t>
  </si>
  <si>
    <t>Nummer</t>
  </si>
  <si>
    <t>Navn - STORT</t>
  </si>
  <si>
    <t>Eventuelle kommentarer</t>
  </si>
  <si>
    <t>Sætpris uden tryk</t>
  </si>
  <si>
    <t>Core t-shirt</t>
  </si>
  <si>
    <t>Core short</t>
  </si>
  <si>
    <t>CE9021</t>
  </si>
  <si>
    <t>CE9031</t>
  </si>
  <si>
    <t>Milano strømper</t>
  </si>
  <si>
    <t>Frivillig/holdleder/årgangsans.</t>
  </si>
  <si>
    <t>Assita trøje</t>
  </si>
  <si>
    <t>Grøn</t>
  </si>
  <si>
    <t>Orange</t>
  </si>
  <si>
    <t>AZ5399</t>
  </si>
  <si>
    <t>AZ5400</t>
  </si>
  <si>
    <t>AZ5398</t>
  </si>
  <si>
    <t>Core T-shirt</t>
  </si>
  <si>
    <t>Core Short</t>
  </si>
  <si>
    <t>Milano Strømper</t>
  </si>
  <si>
    <t>Core Trøje</t>
  </si>
  <si>
    <t>Core Bukser</t>
  </si>
  <si>
    <t>Navn/Titel på ryg</t>
  </si>
  <si>
    <t>Initialer</t>
  </si>
  <si>
    <t>2* Core t-shirt</t>
  </si>
  <si>
    <t>KONTINGENTPAKKE - Markspiller</t>
  </si>
  <si>
    <t>KONTINGENTPAKKE - Målmand</t>
  </si>
  <si>
    <t>Assista trøje - Notér farve her:</t>
  </si>
  <si>
    <t>Kampsæt - Målmand</t>
  </si>
  <si>
    <t>Kampsæt - Ude</t>
  </si>
  <si>
    <t>Kampsæt - Hjemme</t>
  </si>
  <si>
    <t>Taske: Klublogo + navn på langside - 5CM nummer på låget</t>
  </si>
  <si>
    <t>Tee: Klublogo på venstre bryst og  titel på ryg</t>
  </si>
  <si>
    <t>Midlayer: Klublogo på venstre bryst og titel på ryg</t>
  </si>
  <si>
    <t>Buks: Klublogo på venstre lår</t>
  </si>
  <si>
    <t>Regnjakke: Klublogo på venstre bryst og titel på ryg</t>
  </si>
  <si>
    <t>Vinterjakke: Klublogo på venstre bryst og titel på ryg</t>
  </si>
  <si>
    <t>Fravælges dele af tryk forbliver</t>
  </si>
  <si>
    <t>Pakke</t>
  </si>
  <si>
    <t>Udvidet: Tal på højre lår - koster ekstra - se pris i oversigten</t>
  </si>
  <si>
    <t>Trykpriser og bemærkninger</t>
  </si>
  <si>
    <t>BK4766</t>
  </si>
  <si>
    <t>CF3576</t>
  </si>
  <si>
    <t>Jægersborg sortiment</t>
  </si>
  <si>
    <t>Taske: Efternavn, fornavn eller kaldenavn - dette er op til den årgangsansvarlige.</t>
  </si>
  <si>
    <t>Udvidet koster ekstra - se pris i oversigten</t>
  </si>
  <si>
    <t>Udvidet: navn på ryg - koster ekstra - se pris i oversigten</t>
  </si>
  <si>
    <t>Udvidet: Nummer centreret på bryst og/eller ryggen, samt mulighed for nummer på venstre lår over Adidas logo</t>
  </si>
  <si>
    <t>pakkeprisen den samme</t>
  </si>
  <si>
    <t>Squadra Shorts</t>
  </si>
  <si>
    <t>Adisock Strømper</t>
  </si>
  <si>
    <t>Adisok Strømper</t>
  </si>
  <si>
    <t>Squadra Short</t>
  </si>
  <si>
    <t>Adisock strømper</t>
  </si>
  <si>
    <t>Core polo</t>
  </si>
  <si>
    <t>CE9037</t>
  </si>
  <si>
    <t>Core Polo</t>
  </si>
  <si>
    <t>Core Regnjakke</t>
  </si>
  <si>
    <t>SDK:</t>
  </si>
  <si>
    <t>27-30</t>
  </si>
  <si>
    <t>*Ved bestilling af kontingentsæt eller kampsæt bruges bestillingsark lavet dertil*</t>
  </si>
  <si>
    <t>CE9069</t>
  </si>
  <si>
    <t>Core Bukser - Navy</t>
  </si>
  <si>
    <t>Core Bukser - Voksen</t>
  </si>
  <si>
    <t>CV3988</t>
  </si>
  <si>
    <t>Core Bukser - Børn</t>
  </si>
  <si>
    <t>CV3994</t>
  </si>
  <si>
    <t>GULE FELTER SKAL UDFYLDES!</t>
  </si>
  <si>
    <t>ÅRGANG</t>
  </si>
  <si>
    <t>HOLD</t>
  </si>
  <si>
    <t>HOLDANSVARLIG</t>
  </si>
  <si>
    <t>PRIS INKL. MOMS*</t>
  </si>
  <si>
    <t>BETALES AF</t>
  </si>
  <si>
    <t>KLUBBENS KONTO NR</t>
  </si>
  <si>
    <t>1551 - 9125027</t>
  </si>
  <si>
    <t>DATO</t>
  </si>
  <si>
    <t>INDBETALING TIL JÆGERSBORG KONTO SKAL FINDE STED SENEST 5 DAGE EFTER BESTILLING</t>
  </si>
  <si>
    <t>Årgang</t>
  </si>
  <si>
    <t>Hold</t>
  </si>
  <si>
    <t>INGEN (Senior og UNIK)</t>
  </si>
  <si>
    <t>Drenge</t>
  </si>
  <si>
    <t>Piger</t>
  </si>
  <si>
    <t>Soccermoms</t>
  </si>
  <si>
    <t>Soccerdads</t>
  </si>
  <si>
    <t>Senior 1</t>
  </si>
  <si>
    <t>Senior 2</t>
  </si>
  <si>
    <t>Senior 3</t>
  </si>
  <si>
    <t>Senior 4</t>
  </si>
  <si>
    <t>Senior 5</t>
  </si>
  <si>
    <t>Veteraner</t>
  </si>
  <si>
    <t>60+</t>
  </si>
  <si>
    <t>CP</t>
  </si>
  <si>
    <t>JÆGERSBORG BK</t>
  </si>
  <si>
    <t>SPONSOR - Udfyld ark</t>
  </si>
  <si>
    <t>TRÆNER/HOLDLEDER</t>
  </si>
  <si>
    <t>Betales af</t>
  </si>
  <si>
    <t>Kont. Mark</t>
  </si>
  <si>
    <t>Kont. GK</t>
  </si>
  <si>
    <t>Tilkøb voksen</t>
  </si>
  <si>
    <t>Tilkøb børn</t>
  </si>
  <si>
    <t>Kamp hj.</t>
  </si>
  <si>
    <t>Kamp ude</t>
  </si>
  <si>
    <t>Kamp GK</t>
  </si>
  <si>
    <t>Ass træner pakke</t>
  </si>
  <si>
    <t>Frivillig</t>
  </si>
  <si>
    <t>Merc</t>
  </si>
  <si>
    <t>*Prisberegner udregner for sætpriser og gælder kun ved korrekt udfyldt ark - spørg altid for bekræftelse af pris da her tages forbehold for fejl!</t>
  </si>
  <si>
    <t>Dessin Nr.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</si>
</sst>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 &quot;kr.&quot;\ * #,##0.00_ ;_ &quot;kr.&quot;\ * \-#,##0.00_ ;_ &quot;kr.&quot;\ * &quot;-&quot;??_ ;_ @_ 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111111"/>
      <name val="Calibri"/>
      <family val="2"/>
      <scheme val="minor"/>
    </font>
    <font>
      <sz val="11"/>
      <color rgb="FF2A2A2A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Calibri"/>
      <family val="2"/>
    </font>
    <font>
      <sz val="10"/>
      <name val="Arial"/>
      <family val="2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20"/>
      <color rgb="FF000000"/>
      <name val="Calibri"/>
      <family val="2"/>
    </font>
    <font>
      <b/>
      <sz val="8"/>
      <color rgb="FFFF0000"/>
      <name val="Calibri"/>
      <family val="2"/>
    </font>
    <font>
      <b/>
      <sz val="10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/>
  </cellStyleXfs>
  <cellXfs count="205">
    <xf numFmtId="0" fontId="0" fillId="0" borderId="0" xfId="0"/>
    <xf numFmtId="0" fontId="0" fillId="7" borderId="0" xfId="0" applyFill="1" applyProtection="1"/>
    <xf numFmtId="0" fontId="18" fillId="3" borderId="5" xfId="0" applyFont="1" applyFill="1" applyBorder="1" applyAlignment="1" applyProtection="1">
      <alignment vertical="center"/>
    </xf>
    <xf numFmtId="0" fontId="0" fillId="3" borderId="5" xfId="0" applyFont="1" applyFill="1" applyBorder="1" applyProtection="1"/>
    <xf numFmtId="0" fontId="0" fillId="3" borderId="5" xfId="0" applyFill="1" applyBorder="1" applyProtection="1"/>
    <xf numFmtId="0" fontId="0" fillId="3" borderId="6" xfId="0" applyFill="1" applyBorder="1" applyProtection="1"/>
    <xf numFmtId="0" fontId="0" fillId="3" borderId="0" xfId="0" applyFill="1" applyProtection="1"/>
    <xf numFmtId="0" fontId="0" fillId="0" borderId="0" xfId="0" applyProtection="1"/>
    <xf numFmtId="0" fontId="3" fillId="3" borderId="9" xfId="0" applyFont="1" applyFill="1" applyBorder="1" applyProtection="1"/>
    <xf numFmtId="0" fontId="0" fillId="3" borderId="0" xfId="0" applyFill="1" applyBorder="1" applyProtection="1"/>
    <xf numFmtId="0" fontId="0" fillId="3" borderId="10" xfId="0" applyFill="1" applyBorder="1" applyProtection="1"/>
    <xf numFmtId="0" fontId="16" fillId="3" borderId="4" xfId="0" applyFont="1" applyFill="1" applyBorder="1" applyProtection="1"/>
    <xf numFmtId="0" fontId="16" fillId="3" borderId="15" xfId="0" applyFont="1" applyFill="1" applyBorder="1" applyProtection="1"/>
    <xf numFmtId="0" fontId="16" fillId="3" borderId="5" xfId="0" applyFont="1" applyFill="1" applyBorder="1" applyProtection="1"/>
    <xf numFmtId="0" fontId="0" fillId="3" borderId="9" xfId="0" applyFill="1" applyBorder="1" applyProtection="1"/>
    <xf numFmtId="0" fontId="0" fillId="5" borderId="16" xfId="0" applyFont="1" applyFill="1" applyBorder="1" applyProtection="1"/>
    <xf numFmtId="0" fontId="12" fillId="5" borderId="17" xfId="0" applyFont="1" applyFill="1" applyBorder="1" applyAlignment="1" applyProtection="1">
      <alignment horizontal="right"/>
    </xf>
    <xf numFmtId="44" fontId="12" fillId="5" borderId="17" xfId="1" applyFont="1" applyFill="1" applyBorder="1" applyAlignment="1" applyProtection="1">
      <alignment horizontal="center"/>
    </xf>
    <xf numFmtId="0" fontId="0" fillId="5" borderId="17" xfId="0" applyFill="1" applyBorder="1" applyProtection="1"/>
    <xf numFmtId="0" fontId="0" fillId="5" borderId="18" xfId="0" applyFill="1" applyBorder="1" applyProtection="1"/>
    <xf numFmtId="0" fontId="0" fillId="5" borderId="19" xfId="0" applyFill="1" applyBorder="1" applyProtection="1"/>
    <xf numFmtId="0" fontId="0" fillId="5" borderId="9" xfId="0" applyFill="1" applyBorder="1" applyProtection="1"/>
    <xf numFmtId="0" fontId="0" fillId="5" borderId="13" xfId="0" applyFill="1" applyBorder="1" applyProtection="1"/>
    <xf numFmtId="44" fontId="0" fillId="5" borderId="13" xfId="1" applyFont="1" applyFill="1" applyBorder="1" applyProtection="1"/>
    <xf numFmtId="0" fontId="0" fillId="5" borderId="0" xfId="0" applyFill="1" applyBorder="1" applyProtection="1"/>
    <xf numFmtId="0" fontId="0" fillId="5" borderId="10" xfId="0" applyFill="1" applyBorder="1" applyProtection="1"/>
    <xf numFmtId="0" fontId="8" fillId="3" borderId="2" xfId="0" applyFont="1" applyFill="1" applyBorder="1" applyAlignment="1" applyProtection="1">
      <alignment horizontal="center"/>
    </xf>
    <xf numFmtId="0" fontId="0" fillId="5" borderId="13" xfId="0" applyFill="1" applyBorder="1" applyAlignment="1" applyProtection="1">
      <alignment horizontal="right"/>
    </xf>
    <xf numFmtId="0" fontId="0" fillId="3" borderId="17" xfId="0" applyFill="1" applyBorder="1" applyAlignment="1" applyProtection="1">
      <alignment horizontal="center"/>
    </xf>
    <xf numFmtId="0" fontId="14" fillId="3" borderId="0" xfId="0" applyFont="1" applyFill="1" applyBorder="1" applyProtection="1"/>
    <xf numFmtId="44" fontId="0" fillId="2" borderId="14" xfId="1" applyFont="1" applyFill="1" applyBorder="1" applyProtection="1"/>
    <xf numFmtId="0" fontId="0" fillId="3" borderId="0" xfId="0" applyFill="1" applyBorder="1" applyAlignment="1" applyProtection="1">
      <alignment horizontal="right"/>
    </xf>
    <xf numFmtId="0" fontId="0" fillId="3" borderId="3" xfId="0" applyFill="1" applyBorder="1" applyAlignment="1" applyProtection="1">
      <alignment horizontal="center"/>
    </xf>
    <xf numFmtId="4" fontId="4" fillId="3" borderId="22" xfId="0" applyNumberFormat="1" applyFont="1" applyFill="1" applyBorder="1" applyAlignment="1" applyProtection="1">
      <alignment wrapText="1"/>
    </xf>
    <xf numFmtId="0" fontId="4" fillId="3" borderId="1" xfId="0" applyFont="1" applyFill="1" applyBorder="1" applyAlignment="1" applyProtection="1">
      <alignment horizontal="left" wrapText="1"/>
    </xf>
    <xf numFmtId="0" fontId="4" fillId="3" borderId="21" xfId="0" applyFont="1" applyFill="1" applyBorder="1" applyAlignment="1" applyProtection="1">
      <alignment horizontal="center" wrapText="1"/>
    </xf>
    <xf numFmtId="0" fontId="16" fillId="3" borderId="1" xfId="0" applyFont="1" applyFill="1" applyBorder="1" applyAlignment="1" applyProtection="1">
      <alignment horizontal="center" vertical="center"/>
    </xf>
    <xf numFmtId="0" fontId="0" fillId="5" borderId="9" xfId="0" applyFont="1" applyFill="1" applyBorder="1" applyProtection="1"/>
    <xf numFmtId="0" fontId="0" fillId="3" borderId="22" xfId="0" applyFont="1" applyFill="1" applyBorder="1" applyProtection="1"/>
    <xf numFmtId="4" fontId="7" fillId="3" borderId="1" xfId="0" applyNumberFormat="1" applyFont="1" applyFill="1" applyBorder="1" applyAlignment="1" applyProtection="1">
      <alignment wrapText="1"/>
    </xf>
    <xf numFmtId="0" fontId="0" fillId="3" borderId="1" xfId="0" applyFill="1" applyBorder="1" applyAlignment="1" applyProtection="1">
      <alignment wrapText="1"/>
    </xf>
    <xf numFmtId="0" fontId="8" fillId="3" borderId="0" xfId="0" applyFont="1" applyFill="1" applyBorder="1" applyAlignment="1" applyProtection="1">
      <alignment horizontal="center"/>
    </xf>
    <xf numFmtId="0" fontId="0" fillId="3" borderId="1" xfId="0" applyFont="1" applyFill="1" applyBorder="1" applyAlignment="1" applyProtection="1">
      <alignment horizontal="left" vertical="center"/>
    </xf>
    <xf numFmtId="0" fontId="2" fillId="3" borderId="10" xfId="0" applyFont="1" applyFill="1" applyBorder="1" applyAlignment="1" applyProtection="1">
      <alignment horizontal="center"/>
    </xf>
    <xf numFmtId="0" fontId="2" fillId="3" borderId="0" xfId="0" applyFont="1" applyFill="1" applyBorder="1" applyAlignment="1" applyProtection="1">
      <alignment horizontal="center"/>
    </xf>
    <xf numFmtId="0" fontId="0" fillId="5" borderId="11" xfId="0" applyFill="1" applyBorder="1" applyProtection="1"/>
    <xf numFmtId="0" fontId="0" fillId="5" borderId="14" xfId="0" applyFill="1" applyBorder="1" applyAlignment="1" applyProtection="1">
      <alignment horizontal="right"/>
    </xf>
    <xf numFmtId="44" fontId="0" fillId="5" borderId="14" xfId="1" applyFont="1" applyFill="1" applyBorder="1" applyProtection="1"/>
    <xf numFmtId="0" fontId="0" fillId="5" borderId="14" xfId="0" applyFill="1" applyBorder="1" applyProtection="1"/>
    <xf numFmtId="0" fontId="0" fillId="5" borderId="7" xfId="0" applyFill="1" applyBorder="1" applyProtection="1"/>
    <xf numFmtId="0" fontId="0" fillId="5" borderId="12" xfId="0" applyFill="1" applyBorder="1" applyProtection="1"/>
    <xf numFmtId="0" fontId="5" fillId="3" borderId="1" xfId="0" applyFont="1" applyFill="1" applyBorder="1" applyAlignment="1" applyProtection="1">
      <alignment horizontal="left" vertical="center"/>
    </xf>
    <xf numFmtId="0" fontId="11" fillId="5" borderId="11" xfId="0" applyFont="1" applyFill="1" applyBorder="1" applyProtection="1"/>
    <xf numFmtId="0" fontId="11" fillId="5" borderId="7" xfId="0" applyFont="1" applyFill="1" applyBorder="1" applyAlignment="1" applyProtection="1">
      <alignment horizontal="right"/>
    </xf>
    <xf numFmtId="44" fontId="11" fillId="5" borderId="7" xfId="1" applyFont="1" applyFill="1" applyBorder="1" applyProtection="1"/>
    <xf numFmtId="0" fontId="11" fillId="5" borderId="7" xfId="0" applyFont="1" applyFill="1" applyBorder="1" applyProtection="1"/>
    <xf numFmtId="0" fontId="11" fillId="5" borderId="12" xfId="0" applyFont="1" applyFill="1" applyBorder="1" applyProtection="1"/>
    <xf numFmtId="0" fontId="13" fillId="3" borderId="9" xfId="0" applyFont="1" applyFill="1" applyBorder="1" applyProtection="1"/>
    <xf numFmtId="0" fontId="5" fillId="3" borderId="3" xfId="0" applyFont="1" applyFill="1" applyBorder="1" applyAlignment="1" applyProtection="1">
      <alignment vertical="center"/>
    </xf>
    <xf numFmtId="0" fontId="6" fillId="3" borderId="3" xfId="0" applyFont="1" applyFill="1" applyBorder="1" applyProtection="1"/>
    <xf numFmtId="0" fontId="7" fillId="6" borderId="9" xfId="0" applyFont="1" applyFill="1" applyBorder="1" applyProtection="1"/>
    <xf numFmtId="0" fontId="7" fillId="6" borderId="13" xfId="0" applyFont="1" applyFill="1" applyBorder="1" applyAlignment="1" applyProtection="1">
      <alignment horizontal="right"/>
    </xf>
    <xf numFmtId="0" fontId="7" fillId="6" borderId="13" xfId="0" applyFont="1" applyFill="1" applyBorder="1" applyProtection="1"/>
    <xf numFmtId="0" fontId="0" fillId="6" borderId="13" xfId="0" applyFill="1" applyBorder="1" applyProtection="1"/>
    <xf numFmtId="0" fontId="0" fillId="6" borderId="0" xfId="0" applyFill="1" applyBorder="1" applyProtection="1"/>
    <xf numFmtId="0" fontId="0" fillId="6" borderId="10" xfId="0" applyFill="1" applyBorder="1" applyProtection="1"/>
    <xf numFmtId="0" fontId="14" fillId="3" borderId="9" xfId="0" applyFont="1" applyFill="1" applyBorder="1" applyProtection="1"/>
    <xf numFmtId="0" fontId="2" fillId="5" borderId="9" xfId="0" applyFont="1" applyFill="1" applyBorder="1" applyProtection="1"/>
    <xf numFmtId="0" fontId="8" fillId="3" borderId="10" xfId="0" applyFont="1" applyFill="1" applyBorder="1" applyAlignment="1" applyProtection="1">
      <alignment horizontal="center"/>
    </xf>
    <xf numFmtId="0" fontId="14" fillId="0" borderId="11" xfId="0" applyFont="1" applyBorder="1" applyProtection="1"/>
    <xf numFmtId="0" fontId="0" fillId="3" borderId="7" xfId="0" applyFill="1" applyBorder="1" applyProtection="1"/>
    <xf numFmtId="0" fontId="0" fillId="5" borderId="16" xfId="0" applyFill="1" applyBorder="1" applyProtection="1"/>
    <xf numFmtId="0" fontId="0" fillId="9" borderId="1" xfId="0" applyFill="1" applyBorder="1" applyAlignment="1" applyProtection="1"/>
    <xf numFmtId="0" fontId="0" fillId="2" borderId="4" xfId="0" applyFill="1" applyBorder="1" applyProtection="1"/>
    <xf numFmtId="0" fontId="0" fillId="2" borderId="5" xfId="0" applyFill="1" applyBorder="1" applyProtection="1"/>
    <xf numFmtId="0" fontId="0" fillId="2" borderId="6" xfId="0" applyFill="1" applyBorder="1" applyProtection="1"/>
    <xf numFmtId="0" fontId="0" fillId="0" borderId="1" xfId="0" applyBorder="1" applyProtection="1"/>
    <xf numFmtId="0" fontId="0" fillId="4" borderId="16" xfId="0" applyFill="1" applyBorder="1" applyProtection="1"/>
    <xf numFmtId="0" fontId="0" fillId="4" borderId="18" xfId="0" applyFill="1" applyBorder="1" applyProtection="1"/>
    <xf numFmtId="0" fontId="0" fillId="4" borderId="19" xfId="0" applyFill="1" applyBorder="1" applyProtection="1"/>
    <xf numFmtId="0" fontId="0" fillId="4" borderId="9" xfId="0" applyFill="1" applyBorder="1" applyProtection="1"/>
    <xf numFmtId="0" fontId="0" fillId="4" borderId="0" xfId="0" applyFill="1" applyBorder="1" applyProtection="1"/>
    <xf numFmtId="0" fontId="0" fillId="4" borderId="10" xfId="0" applyFill="1" applyBorder="1" applyProtection="1"/>
    <xf numFmtId="0" fontId="0" fillId="4" borderId="11" xfId="0" applyFill="1" applyBorder="1" applyProtection="1"/>
    <xf numFmtId="0" fontId="0" fillId="4" borderId="7" xfId="0" applyFill="1" applyBorder="1" applyProtection="1"/>
    <xf numFmtId="0" fontId="0" fillId="4" borderId="12" xfId="0" applyFill="1" applyBorder="1" applyProtection="1"/>
    <xf numFmtId="0" fontId="0" fillId="8" borderId="4" xfId="0" applyFill="1" applyBorder="1" applyProtection="1"/>
    <xf numFmtId="0" fontId="0" fillId="8" borderId="5" xfId="0" applyFill="1" applyBorder="1" applyProtection="1"/>
    <xf numFmtId="0" fontId="0" fillId="8" borderId="6" xfId="0" applyFill="1" applyBorder="1" applyProtection="1"/>
    <xf numFmtId="0" fontId="14" fillId="3" borderId="11" xfId="0" applyFont="1" applyFill="1" applyBorder="1" applyProtection="1"/>
    <xf numFmtId="0" fontId="2" fillId="3" borderId="10" xfId="0" applyFont="1" applyFill="1" applyBorder="1" applyAlignment="1" applyProtection="1"/>
    <xf numFmtId="0" fontId="2" fillId="3" borderId="0" xfId="0" applyFont="1" applyFill="1" applyBorder="1" applyAlignment="1" applyProtection="1"/>
    <xf numFmtId="0" fontId="4" fillId="3" borderId="21" xfId="0" applyFont="1" applyFill="1" applyBorder="1" applyAlignment="1" applyProtection="1">
      <alignment horizontal="left" wrapText="1"/>
    </xf>
    <xf numFmtId="0" fontId="5" fillId="3" borderId="1" xfId="0" applyFont="1" applyFill="1" applyBorder="1" applyAlignment="1" applyProtection="1">
      <alignment vertical="center"/>
    </xf>
    <xf numFmtId="0" fontId="6" fillId="3" borderId="1" xfId="0" applyFont="1" applyFill="1" applyBorder="1" applyProtection="1"/>
    <xf numFmtId="0" fontId="0" fillId="3" borderId="1" xfId="0" applyFill="1" applyBorder="1" applyProtection="1"/>
    <xf numFmtId="0" fontId="0" fillId="3" borderId="0" xfId="0" applyFill="1" applyBorder="1" applyAlignment="1" applyProtection="1">
      <alignment horizontal="center"/>
    </xf>
    <xf numFmtId="0" fontId="0" fillId="0" borderId="9" xfId="0" applyBorder="1" applyProtection="1"/>
    <xf numFmtId="0" fontId="11" fillId="3" borderId="9" xfId="0" applyFont="1" applyFill="1" applyBorder="1" applyProtection="1"/>
    <xf numFmtId="0" fontId="0" fillId="0" borderId="0" xfId="0" applyBorder="1" applyProtection="1"/>
    <xf numFmtId="0" fontId="0" fillId="3" borderId="11" xfId="0" applyFill="1" applyBorder="1" applyProtection="1"/>
    <xf numFmtId="0" fontId="8" fillId="3" borderId="7" xfId="0" applyFont="1" applyFill="1" applyBorder="1" applyAlignment="1" applyProtection="1">
      <alignment horizontal="center"/>
    </xf>
    <xf numFmtId="0" fontId="0" fillId="3" borderId="12" xfId="0" applyFill="1" applyBorder="1" applyProtection="1"/>
    <xf numFmtId="44" fontId="0" fillId="3" borderId="0" xfId="0" applyNumberFormat="1" applyFill="1" applyBorder="1" applyProtection="1"/>
    <xf numFmtId="0" fontId="15" fillId="3" borderId="25" xfId="0" applyFont="1" applyFill="1" applyBorder="1" applyProtection="1"/>
    <xf numFmtId="44" fontId="0" fillId="3" borderId="0" xfId="0" applyNumberFormat="1" applyFill="1" applyProtection="1"/>
    <xf numFmtId="0" fontId="10" fillId="3" borderId="0" xfId="0" applyFont="1" applyFill="1" applyBorder="1" applyAlignment="1" applyProtection="1"/>
    <xf numFmtId="0" fontId="0" fillId="3" borderId="0" xfId="0" applyFill="1" applyBorder="1" applyAlignment="1" applyProtection="1">
      <alignment wrapText="1"/>
    </xf>
    <xf numFmtId="44" fontId="0" fillId="3" borderId="0" xfId="1" applyFont="1" applyFill="1" applyBorder="1" applyProtection="1"/>
    <xf numFmtId="44" fontId="0" fillId="2" borderId="14" xfId="0" applyNumberFormat="1" applyFill="1" applyBorder="1" applyProtection="1"/>
    <xf numFmtId="0" fontId="4" fillId="3" borderId="1" xfId="0" applyFont="1" applyFill="1" applyBorder="1" applyAlignment="1" applyProtection="1">
      <alignment horizontal="center" wrapText="1"/>
    </xf>
    <xf numFmtId="0" fontId="13" fillId="3" borderId="11" xfId="0" applyFont="1" applyFill="1" applyBorder="1" applyProtection="1"/>
    <xf numFmtId="0" fontId="0" fillId="3" borderId="16" xfId="0" applyFill="1" applyBorder="1" applyProtection="1"/>
    <xf numFmtId="0" fontId="0" fillId="3" borderId="18" xfId="0" applyFill="1" applyBorder="1" applyProtection="1"/>
    <xf numFmtId="0" fontId="0" fillId="3" borderId="19" xfId="0" applyFill="1" applyBorder="1" applyProtection="1"/>
    <xf numFmtId="0" fontId="16" fillId="3" borderId="0" xfId="0" applyFont="1" applyFill="1" applyBorder="1" applyAlignment="1" applyProtection="1">
      <alignment horizontal="center" vertical="center"/>
    </xf>
    <xf numFmtId="4" fontId="7" fillId="0" borderId="1" xfId="0" applyNumberFormat="1" applyFont="1" applyFill="1" applyBorder="1" applyAlignment="1" applyProtection="1">
      <alignment wrapText="1"/>
    </xf>
    <xf numFmtId="0" fontId="0" fillId="0" borderId="1" xfId="0" applyFill="1" applyBorder="1" applyAlignment="1" applyProtection="1">
      <alignment wrapText="1"/>
    </xf>
    <xf numFmtId="0" fontId="0" fillId="0" borderId="22" xfId="0" applyBorder="1" applyProtection="1"/>
    <xf numFmtId="0" fontId="10" fillId="3" borderId="10" xfId="0" applyFont="1" applyFill="1" applyBorder="1" applyAlignment="1" applyProtection="1"/>
    <xf numFmtId="0" fontId="0" fillId="3" borderId="9" xfId="0" applyFont="1" applyFill="1" applyBorder="1" applyProtection="1"/>
    <xf numFmtId="0" fontId="0" fillId="0" borderId="22" xfId="0" applyFont="1" applyBorder="1" applyProtection="1"/>
    <xf numFmtId="4" fontId="7" fillId="0" borderId="20" xfId="0" applyNumberFormat="1" applyFont="1" applyFill="1" applyBorder="1" applyAlignment="1" applyProtection="1">
      <alignment wrapText="1"/>
    </xf>
    <xf numFmtId="0" fontId="0" fillId="3" borderId="20" xfId="0" applyFill="1" applyBorder="1" applyProtection="1"/>
    <xf numFmtId="0" fontId="0" fillId="3" borderId="0" xfId="0" applyFont="1" applyFill="1" applyBorder="1" applyProtection="1"/>
    <xf numFmtId="0" fontId="19" fillId="3" borderId="1" xfId="0" applyFont="1" applyFill="1" applyBorder="1" applyAlignment="1" applyProtection="1">
      <alignment horizontal="center"/>
      <protection locked="0"/>
    </xf>
    <xf numFmtId="0" fontId="20" fillId="3" borderId="1" xfId="0" applyFont="1" applyFill="1" applyBorder="1" applyAlignment="1" applyProtection="1">
      <alignment horizontal="center"/>
      <protection locked="0"/>
    </xf>
    <xf numFmtId="0" fontId="19" fillId="3" borderId="8" xfId="0" applyFont="1" applyFill="1" applyBorder="1" applyAlignment="1" applyProtection="1">
      <alignment horizontal="center"/>
      <protection locked="0"/>
    </xf>
    <xf numFmtId="0" fontId="19" fillId="3" borderId="23" xfId="0" applyFont="1" applyFill="1" applyBorder="1" applyAlignment="1" applyProtection="1">
      <alignment horizontal="center"/>
      <protection locked="0"/>
    </xf>
    <xf numFmtId="0" fontId="19" fillId="3" borderId="24" xfId="0" applyFont="1" applyFill="1" applyBorder="1" applyAlignment="1" applyProtection="1">
      <alignment horizontal="center"/>
      <protection locked="0"/>
    </xf>
    <xf numFmtId="0" fontId="20" fillId="3" borderId="1" xfId="0" applyFont="1" applyFill="1" applyBorder="1" applyProtection="1">
      <protection locked="0"/>
    </xf>
    <xf numFmtId="0" fontId="20" fillId="0" borderId="1" xfId="0" applyFont="1" applyBorder="1" applyProtection="1">
      <protection locked="0"/>
    </xf>
    <xf numFmtId="0" fontId="0" fillId="0" borderId="22" xfId="0" applyFont="1" applyFill="1" applyBorder="1" applyProtection="1"/>
    <xf numFmtId="0" fontId="0" fillId="3" borderId="0" xfId="0" applyFill="1"/>
    <xf numFmtId="0" fontId="0" fillId="3" borderId="0" xfId="0" applyFill="1" applyAlignment="1"/>
    <xf numFmtId="0" fontId="0" fillId="3" borderId="7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2" fillId="3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3" borderId="8" xfId="0" applyFill="1" applyBorder="1" applyProtection="1">
      <protection locked="0"/>
    </xf>
    <xf numFmtId="0" fontId="0" fillId="3" borderId="1" xfId="0" applyFill="1" applyBorder="1" applyProtection="1">
      <protection locked="0"/>
    </xf>
    <xf numFmtId="0" fontId="21" fillId="7" borderId="1" xfId="0" applyFont="1" applyFill="1" applyBorder="1" applyProtection="1"/>
    <xf numFmtId="0" fontId="0" fillId="7" borderId="1" xfId="0" applyFill="1" applyBorder="1" applyProtection="1"/>
    <xf numFmtId="0" fontId="0" fillId="0" borderId="0" xfId="0" applyProtection="1">
      <protection locked="0"/>
    </xf>
    <xf numFmtId="0" fontId="21" fillId="4" borderId="1" xfId="0" applyFont="1" applyFill="1" applyBorder="1" applyProtection="1">
      <protection locked="0"/>
    </xf>
    <xf numFmtId="0" fontId="0" fillId="0" borderId="1" xfId="0" applyBorder="1" applyProtection="1">
      <protection locked="0"/>
    </xf>
    <xf numFmtId="0" fontId="0" fillId="3" borderId="0" xfId="0" applyFill="1" applyProtection="1"/>
    <xf numFmtId="0" fontId="19" fillId="3" borderId="20" xfId="0" applyFont="1" applyFill="1" applyBorder="1" applyAlignment="1" applyProtection="1">
      <alignment horizontal="center"/>
      <protection locked="0"/>
    </xf>
    <xf numFmtId="0" fontId="3" fillId="3" borderId="16" xfId="0" applyFont="1" applyFill="1" applyBorder="1" applyProtection="1"/>
    <xf numFmtId="0" fontId="0" fillId="3" borderId="18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44" fontId="0" fillId="0" borderId="0" xfId="0" applyNumberFormat="1" applyBorder="1" applyProtection="1"/>
    <xf numFmtId="0" fontId="0" fillId="3" borderId="0" xfId="0" applyFill="1" applyAlignment="1" applyProtection="1">
      <alignment horizontal="center"/>
    </xf>
    <xf numFmtId="0" fontId="0" fillId="3" borderId="0" xfId="0" applyFill="1" applyProtection="1"/>
    <xf numFmtId="0" fontId="0" fillId="3" borderId="5" xfId="0" applyFill="1" applyBorder="1" applyAlignment="1">
      <alignment horizontal="left"/>
    </xf>
    <xf numFmtId="0" fontId="23" fillId="11" borderId="0" xfId="0" applyFont="1" applyFill="1" applyBorder="1" applyAlignment="1">
      <alignment vertical="center"/>
    </xf>
    <xf numFmtId="0" fontId="24" fillId="11" borderId="0" xfId="0" applyFont="1" applyFill="1" applyBorder="1"/>
    <xf numFmtId="0" fontId="22" fillId="11" borderId="0" xfId="0" applyFont="1" applyFill="1" applyBorder="1" applyAlignment="1">
      <alignment horizontal="right"/>
    </xf>
    <xf numFmtId="0" fontId="25" fillId="11" borderId="0" xfId="0" applyFont="1" applyFill="1" applyBorder="1"/>
    <xf numFmtId="0" fontId="27" fillId="0" borderId="27" xfId="0" applyFont="1" applyFill="1" applyBorder="1" applyAlignment="1">
      <alignment horizontal="left"/>
    </xf>
    <xf numFmtId="0" fontId="24" fillId="0" borderId="28" xfId="0" applyFont="1" applyFill="1" applyBorder="1"/>
    <xf numFmtId="0" fontId="27" fillId="0" borderId="28" xfId="0" applyFont="1" applyFill="1" applyBorder="1" applyAlignment="1">
      <alignment horizontal="right"/>
    </xf>
    <xf numFmtId="0" fontId="25" fillId="0" borderId="20" xfId="0" applyFont="1" applyFill="1" applyBorder="1"/>
    <xf numFmtId="0" fontId="0" fillId="3" borderId="28" xfId="0" applyFill="1" applyBorder="1" applyProtection="1"/>
    <xf numFmtId="0" fontId="25" fillId="3" borderId="0" xfId="0" applyFont="1" applyFill="1" applyBorder="1"/>
    <xf numFmtId="0" fontId="25" fillId="12" borderId="0" xfId="0" applyFont="1" applyFill="1" applyBorder="1"/>
    <xf numFmtId="0" fontId="22" fillId="3" borderId="0" xfId="0" applyFont="1" applyFill="1" applyBorder="1" applyAlignment="1">
      <alignment horizontal="right"/>
    </xf>
    <xf numFmtId="44" fontId="25" fillId="3" borderId="0" xfId="1" applyFont="1" applyFill="1" applyBorder="1"/>
    <xf numFmtId="0" fontId="22" fillId="12" borderId="0" xfId="0" applyFont="1" applyFill="1" applyBorder="1" applyAlignment="1">
      <alignment horizontal="right"/>
    </xf>
    <xf numFmtId="0" fontId="0" fillId="3" borderId="0" xfId="0" applyFont="1" applyFill="1" applyAlignment="1">
      <alignment horizontal="left"/>
    </xf>
    <xf numFmtId="0" fontId="21" fillId="3" borderId="0" xfId="0" applyFont="1" applyFill="1" applyAlignment="1">
      <alignment horizontal="left"/>
    </xf>
    <xf numFmtId="0" fontId="0" fillId="3" borderId="0" xfId="0" applyFill="1" applyAlignment="1" applyProtection="1">
      <alignment horizontal="left"/>
    </xf>
    <xf numFmtId="44" fontId="0" fillId="5" borderId="1" xfId="1" applyFont="1" applyFill="1" applyBorder="1" applyProtection="1"/>
    <xf numFmtId="0" fontId="29" fillId="11" borderId="0" xfId="0" applyFont="1" applyFill="1" applyBorder="1" applyAlignment="1">
      <alignment horizontal="left"/>
    </xf>
    <xf numFmtId="0" fontId="30" fillId="11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right"/>
    </xf>
    <xf numFmtId="0" fontId="25" fillId="10" borderId="27" xfId="0" applyFont="1" applyFill="1" applyBorder="1" applyAlignment="1" applyProtection="1">
      <alignment horizontal="center"/>
      <protection locked="0"/>
    </xf>
    <xf numFmtId="0" fontId="25" fillId="10" borderId="20" xfId="0" applyFont="1" applyFill="1" applyBorder="1" applyAlignment="1" applyProtection="1">
      <alignment horizontal="center"/>
      <protection locked="0"/>
    </xf>
    <xf numFmtId="0" fontId="22" fillId="10" borderId="27" xfId="0" applyFont="1" applyFill="1" applyBorder="1" applyAlignment="1">
      <alignment horizontal="center"/>
    </xf>
    <xf numFmtId="0" fontId="22" fillId="10" borderId="28" xfId="0" applyFont="1" applyFill="1" applyBorder="1" applyAlignment="1">
      <alignment horizontal="center"/>
    </xf>
    <xf numFmtId="0" fontId="22" fillId="10" borderId="20" xfId="0" applyFont="1" applyFill="1" applyBorder="1" applyAlignment="1">
      <alignment horizontal="center"/>
    </xf>
    <xf numFmtId="0" fontId="26" fillId="0" borderId="27" xfId="0" applyFont="1" applyFill="1" applyBorder="1" applyAlignment="1">
      <alignment horizontal="center"/>
    </xf>
    <xf numFmtId="0" fontId="26" fillId="0" borderId="20" xfId="0" applyFont="1" applyFill="1" applyBorder="1" applyAlignment="1">
      <alignment horizontal="center"/>
    </xf>
    <xf numFmtId="0" fontId="28" fillId="11" borderId="0" xfId="0" applyFont="1" applyFill="1" applyBorder="1" applyAlignment="1">
      <alignment horizontal="center" vertical="center"/>
    </xf>
    <xf numFmtId="0" fontId="25" fillId="10" borderId="28" xfId="0" applyFont="1" applyFill="1" applyBorder="1" applyAlignment="1" applyProtection="1">
      <alignment horizontal="center"/>
      <protection locked="0"/>
    </xf>
    <xf numFmtId="44" fontId="25" fillId="0" borderId="27" xfId="1" applyFont="1" applyFill="1" applyBorder="1" applyAlignment="1">
      <alignment horizontal="center"/>
    </xf>
    <xf numFmtId="44" fontId="25" fillId="0" borderId="20" xfId="1" applyFont="1" applyFill="1" applyBorder="1" applyAlignment="1">
      <alignment horizontal="center"/>
    </xf>
    <xf numFmtId="0" fontId="10" fillId="3" borderId="0" xfId="0" applyFont="1" applyFill="1" applyBorder="1" applyAlignment="1" applyProtection="1">
      <alignment horizontal="center"/>
    </xf>
    <xf numFmtId="0" fontId="10" fillId="3" borderId="3" xfId="0" applyFont="1" applyFill="1" applyBorder="1" applyAlignment="1" applyProtection="1">
      <alignment horizontal="center"/>
    </xf>
    <xf numFmtId="0" fontId="10" fillId="3" borderId="3" xfId="0" applyFont="1" applyFill="1" applyBorder="1" applyAlignment="1" applyProtection="1">
      <alignment horizontal="center"/>
      <protection locked="0"/>
    </xf>
    <xf numFmtId="0" fontId="10" fillId="3" borderId="26" xfId="0" applyFont="1" applyFill="1" applyBorder="1" applyAlignment="1" applyProtection="1">
      <alignment horizontal="center"/>
    </xf>
    <xf numFmtId="0" fontId="10" fillId="9" borderId="0" xfId="0" applyFont="1" applyFill="1" applyBorder="1" applyAlignment="1" applyProtection="1">
      <alignment horizontal="center"/>
      <protection locked="0"/>
    </xf>
    <xf numFmtId="0" fontId="17" fillId="5" borderId="4" xfId="0" applyFont="1" applyFill="1" applyBorder="1" applyAlignment="1" applyProtection="1">
      <alignment horizontal="center" vertical="center"/>
    </xf>
    <xf numFmtId="0" fontId="17" fillId="5" borderId="5" xfId="0" applyFont="1" applyFill="1" applyBorder="1" applyAlignment="1" applyProtection="1">
      <alignment horizontal="center" vertical="center"/>
    </xf>
    <xf numFmtId="0" fontId="17" fillId="5" borderId="6" xfId="0" applyFont="1" applyFill="1" applyBorder="1" applyAlignment="1" applyProtection="1">
      <alignment horizontal="center" vertical="center"/>
    </xf>
    <xf numFmtId="0" fontId="18" fillId="3" borderId="4" xfId="0" applyFont="1" applyFill="1" applyBorder="1" applyAlignment="1" applyProtection="1">
      <alignment horizontal="center" vertical="center"/>
    </xf>
    <xf numFmtId="0" fontId="18" fillId="3" borderId="5" xfId="0" applyFont="1" applyFill="1" applyBorder="1" applyAlignment="1" applyProtection="1">
      <alignment horizontal="center" vertical="center"/>
    </xf>
    <xf numFmtId="0" fontId="0" fillId="3" borderId="0" xfId="0" applyFill="1" applyProtection="1"/>
    <xf numFmtId="0" fontId="3" fillId="5" borderId="16" xfId="0" applyFont="1" applyFill="1" applyBorder="1" applyAlignment="1" applyProtection="1">
      <alignment horizontal="center" vertical="center"/>
      <protection locked="0"/>
    </xf>
    <xf numFmtId="0" fontId="3" fillId="5" borderId="18" xfId="0" applyFont="1" applyFill="1" applyBorder="1" applyAlignment="1" applyProtection="1">
      <alignment horizontal="center" vertical="center"/>
      <protection locked="0"/>
    </xf>
    <xf numFmtId="0" fontId="3" fillId="5" borderId="19" xfId="0" applyFont="1" applyFill="1" applyBorder="1" applyAlignment="1" applyProtection="1">
      <alignment horizontal="center" vertical="center"/>
      <protection locked="0"/>
    </xf>
    <xf numFmtId="0" fontId="3" fillId="5" borderId="9" xfId="0" applyFont="1" applyFill="1" applyBorder="1" applyAlignment="1" applyProtection="1">
      <alignment horizontal="center" vertical="center"/>
      <protection locked="0"/>
    </xf>
    <xf numFmtId="0" fontId="3" fillId="5" borderId="0" xfId="0" applyFont="1" applyFill="1" applyBorder="1" applyAlignment="1" applyProtection="1">
      <alignment horizontal="center" vertical="center"/>
      <protection locked="0"/>
    </xf>
    <xf numFmtId="0" fontId="3" fillId="5" borderId="10" xfId="0" applyFont="1" applyFill="1" applyBorder="1" applyAlignment="1" applyProtection="1">
      <alignment horizontal="center" vertical="center"/>
      <protection locked="0"/>
    </xf>
  </cellXfs>
  <cellStyles count="3">
    <cellStyle name="Normal" xfId="0" builtinId="0"/>
    <cellStyle name="Normal 10" xfId="2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19</xdr:row>
      <xdr:rowOff>0</xdr:rowOff>
    </xdr:from>
    <xdr:to>
      <xdr:col>3</xdr:col>
      <xdr:colOff>304800</xdr:colOff>
      <xdr:row>20</xdr:row>
      <xdr:rowOff>180975</xdr:rowOff>
    </xdr:to>
    <xdr:sp macro="" textlink="">
      <xdr:nvSpPr>
        <xdr:cNvPr id="2" name="AutoShape 3" descr="Billedresultat for nike sx5728"/>
        <xdr:cNvSpPr>
          <a:spLocks noChangeAspect="1" noChangeArrowheads="1"/>
        </xdr:cNvSpPr>
      </xdr:nvSpPr>
      <xdr:spPr bwMode="auto">
        <a:xfrm>
          <a:off x="4124325" y="2076450"/>
          <a:ext cx="304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447676</xdr:colOff>
      <xdr:row>8</xdr:row>
      <xdr:rowOff>76201</xdr:rowOff>
    </xdr:from>
    <xdr:to>
      <xdr:col>12</xdr:col>
      <xdr:colOff>485776</xdr:colOff>
      <xdr:row>8</xdr:row>
      <xdr:rowOff>404741</xdr:rowOff>
    </xdr:to>
    <xdr:pic>
      <xdr:nvPicPr>
        <xdr:cNvPr id="6" name="Billede 1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1" y="76201"/>
          <a:ext cx="1257300" cy="328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42</xdr:row>
      <xdr:rowOff>0</xdr:rowOff>
    </xdr:from>
    <xdr:ext cx="304800" cy="390525"/>
    <xdr:sp macro="" textlink="">
      <xdr:nvSpPr>
        <xdr:cNvPr id="7" name="AutoShape 3" descr="Billedresultat for nike sx5728"/>
        <xdr:cNvSpPr>
          <a:spLocks noChangeAspect="1" noChangeArrowheads="1"/>
        </xdr:cNvSpPr>
      </xdr:nvSpPr>
      <xdr:spPr bwMode="auto">
        <a:xfrm>
          <a:off x="2286000" y="2305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109</xdr:row>
      <xdr:rowOff>0</xdr:rowOff>
    </xdr:from>
    <xdr:ext cx="304800" cy="390525"/>
    <xdr:sp macro="" textlink="">
      <xdr:nvSpPr>
        <xdr:cNvPr id="9" name="AutoShape 3" descr="Billedresultat for nike sx5728"/>
        <xdr:cNvSpPr>
          <a:spLocks noChangeAspect="1" noChangeArrowheads="1"/>
        </xdr:cNvSpPr>
      </xdr:nvSpPr>
      <xdr:spPr bwMode="auto">
        <a:xfrm>
          <a:off x="2286000" y="4276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130</xdr:row>
      <xdr:rowOff>0</xdr:rowOff>
    </xdr:from>
    <xdr:ext cx="304800" cy="390525"/>
    <xdr:sp macro="" textlink="">
      <xdr:nvSpPr>
        <xdr:cNvPr id="10" name="AutoShape 3" descr="Billedresultat for nike sx5728"/>
        <xdr:cNvSpPr>
          <a:spLocks noChangeAspect="1" noChangeArrowheads="1"/>
        </xdr:cNvSpPr>
      </xdr:nvSpPr>
      <xdr:spPr bwMode="auto">
        <a:xfrm>
          <a:off x="2286000" y="169354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561974</xdr:colOff>
      <xdr:row>9</xdr:row>
      <xdr:rowOff>30955</xdr:rowOff>
    </xdr:from>
    <xdr:to>
      <xdr:col>1</xdr:col>
      <xdr:colOff>552450</xdr:colOff>
      <xdr:row>14</xdr:row>
      <xdr:rowOff>192881</xdr:rowOff>
    </xdr:to>
    <xdr:pic>
      <xdr:nvPicPr>
        <xdr:cNvPr id="11" name="Billede 10" descr="Billedresultat for jægersborg boldklu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" y="2002630"/>
          <a:ext cx="1524001" cy="114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57152</xdr:colOff>
      <xdr:row>147</xdr:row>
      <xdr:rowOff>66676</xdr:rowOff>
    </xdr:from>
    <xdr:to>
      <xdr:col>10</xdr:col>
      <xdr:colOff>109032</xdr:colOff>
      <xdr:row>152</xdr:row>
      <xdr:rowOff>1</xdr:rowOff>
    </xdr:to>
    <xdr:pic>
      <xdr:nvPicPr>
        <xdr:cNvPr id="12" name="Billed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2" y="22278976"/>
          <a:ext cx="66148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95251</xdr:colOff>
      <xdr:row>149</xdr:row>
      <xdr:rowOff>13576</xdr:rowOff>
    </xdr:from>
    <xdr:to>
      <xdr:col>15</xdr:col>
      <xdr:colOff>171450</xdr:colOff>
      <xdr:row>156</xdr:row>
      <xdr:rowOff>129878</xdr:rowOff>
    </xdr:to>
    <xdr:pic>
      <xdr:nvPicPr>
        <xdr:cNvPr id="14" name="Billede 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6" y="22711651"/>
          <a:ext cx="1724024" cy="1516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435670</xdr:colOff>
      <xdr:row>148</xdr:row>
      <xdr:rowOff>9526</xdr:rowOff>
    </xdr:from>
    <xdr:to>
      <xdr:col>12</xdr:col>
      <xdr:colOff>552450</xdr:colOff>
      <xdr:row>151</xdr:row>
      <xdr:rowOff>104776</xdr:rowOff>
    </xdr:to>
    <xdr:pic>
      <xdr:nvPicPr>
        <xdr:cNvPr id="15" name="Billed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8045" y="22450426"/>
          <a:ext cx="72638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228600</xdr:colOff>
      <xdr:row>154</xdr:row>
      <xdr:rowOff>149598</xdr:rowOff>
    </xdr:from>
    <xdr:to>
      <xdr:col>12</xdr:col>
      <xdr:colOff>333376</xdr:colOff>
      <xdr:row>158</xdr:row>
      <xdr:rowOff>103935</xdr:rowOff>
    </xdr:to>
    <xdr:pic>
      <xdr:nvPicPr>
        <xdr:cNvPr id="16" name="Billede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23809698"/>
          <a:ext cx="714376" cy="735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130</xdr:row>
      <xdr:rowOff>0</xdr:rowOff>
    </xdr:from>
    <xdr:ext cx="304800" cy="390525"/>
    <xdr:sp macro="" textlink="">
      <xdr:nvSpPr>
        <xdr:cNvPr id="17" name="AutoShape 3" descr="Billedresultat for nike sx5728"/>
        <xdr:cNvSpPr>
          <a:spLocks noChangeAspect="1" noChangeArrowheads="1"/>
        </xdr:cNvSpPr>
      </xdr:nvSpPr>
      <xdr:spPr bwMode="auto">
        <a:xfrm>
          <a:off x="2599765" y="14959853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8</xdr:col>
      <xdr:colOff>114301</xdr:colOff>
      <xdr:row>147</xdr:row>
      <xdr:rowOff>66675</xdr:rowOff>
    </xdr:from>
    <xdr:to>
      <xdr:col>8</xdr:col>
      <xdr:colOff>513619</xdr:colOff>
      <xdr:row>152</xdr:row>
      <xdr:rowOff>66675</xdr:rowOff>
    </xdr:to>
    <xdr:pic>
      <xdr:nvPicPr>
        <xdr:cNvPr id="18" name="Billed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1" y="22278975"/>
          <a:ext cx="399318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266700</xdr:colOff>
      <xdr:row>152</xdr:row>
      <xdr:rowOff>945</xdr:rowOff>
    </xdr:from>
    <xdr:to>
      <xdr:col>12</xdr:col>
      <xdr:colOff>333375</xdr:colOff>
      <xdr:row>154</xdr:row>
      <xdr:rowOff>75780</xdr:rowOff>
    </xdr:to>
    <xdr:pic>
      <xdr:nvPicPr>
        <xdr:cNvPr id="19" name="Billed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23280045"/>
          <a:ext cx="676275" cy="474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285750</xdr:colOff>
      <xdr:row>147</xdr:row>
      <xdr:rowOff>120758</xdr:rowOff>
    </xdr:from>
    <xdr:to>
      <xdr:col>11</xdr:col>
      <xdr:colOff>444290</xdr:colOff>
      <xdr:row>151</xdr:row>
      <xdr:rowOff>95250</xdr:rowOff>
    </xdr:to>
    <xdr:pic>
      <xdr:nvPicPr>
        <xdr:cNvPr id="20" name="Billede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22333058"/>
          <a:ext cx="768140" cy="812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133351</xdr:colOff>
      <xdr:row>10</xdr:row>
      <xdr:rowOff>133351</xdr:rowOff>
    </xdr:from>
    <xdr:to>
      <xdr:col>15</xdr:col>
      <xdr:colOff>271154</xdr:colOff>
      <xdr:row>16</xdr:row>
      <xdr:rowOff>142876</xdr:rowOff>
    </xdr:to>
    <xdr:pic>
      <xdr:nvPicPr>
        <xdr:cNvPr id="21" name="Billede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426" y="638176"/>
          <a:ext cx="1785628" cy="1238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266701</xdr:colOff>
      <xdr:row>17</xdr:row>
      <xdr:rowOff>38100</xdr:rowOff>
    </xdr:from>
    <xdr:to>
      <xdr:col>14</xdr:col>
      <xdr:colOff>67023</xdr:colOff>
      <xdr:row>21</xdr:row>
      <xdr:rowOff>47625</xdr:rowOff>
    </xdr:to>
    <xdr:pic>
      <xdr:nvPicPr>
        <xdr:cNvPr id="22" name="Billede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0776" y="1952625"/>
          <a:ext cx="600422" cy="809625"/>
        </a:xfrm>
        <a:prstGeom prst="rect">
          <a:avLst/>
        </a:prstGeom>
      </xdr:spPr>
    </xdr:pic>
    <xdr:clientData/>
  </xdr:twoCellAnchor>
  <xdr:twoCellAnchor editAs="oneCell">
    <xdr:from>
      <xdr:col>14</xdr:col>
      <xdr:colOff>419100</xdr:colOff>
      <xdr:row>17</xdr:row>
      <xdr:rowOff>57150</xdr:rowOff>
    </xdr:from>
    <xdr:to>
      <xdr:col>15</xdr:col>
      <xdr:colOff>178008</xdr:colOff>
      <xdr:row>21</xdr:row>
      <xdr:rowOff>57150</xdr:rowOff>
    </xdr:to>
    <xdr:pic>
      <xdr:nvPicPr>
        <xdr:cNvPr id="25" name="Billede 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971675"/>
          <a:ext cx="60663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238127</xdr:colOff>
      <xdr:row>43</xdr:row>
      <xdr:rowOff>47627</xdr:rowOff>
    </xdr:from>
    <xdr:to>
      <xdr:col>14</xdr:col>
      <xdr:colOff>152401</xdr:colOff>
      <xdr:row>46</xdr:row>
      <xdr:rowOff>180976</xdr:rowOff>
    </xdr:to>
    <xdr:pic>
      <xdr:nvPicPr>
        <xdr:cNvPr id="28" name="Billede 2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2" y="7305677"/>
          <a:ext cx="714374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190500</xdr:colOff>
      <xdr:row>73</xdr:row>
      <xdr:rowOff>0</xdr:rowOff>
    </xdr:from>
    <xdr:to>
      <xdr:col>14</xdr:col>
      <xdr:colOff>104774</xdr:colOff>
      <xdr:row>76</xdr:row>
      <xdr:rowOff>133349</xdr:rowOff>
    </xdr:to>
    <xdr:pic>
      <xdr:nvPicPr>
        <xdr:cNvPr id="29" name="Billede 2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5" y="13211175"/>
          <a:ext cx="714374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419101</xdr:colOff>
      <xdr:row>43</xdr:row>
      <xdr:rowOff>28575</xdr:rowOff>
    </xdr:from>
    <xdr:to>
      <xdr:col>15</xdr:col>
      <xdr:colOff>136450</xdr:colOff>
      <xdr:row>46</xdr:row>
      <xdr:rowOff>180975</xdr:rowOff>
    </xdr:to>
    <xdr:pic>
      <xdr:nvPicPr>
        <xdr:cNvPr id="30" name="Billede 2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6" y="7286625"/>
          <a:ext cx="56507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438150</xdr:colOff>
      <xdr:row>72</xdr:row>
      <xdr:rowOff>171451</xdr:rowOff>
    </xdr:from>
    <xdr:to>
      <xdr:col>15</xdr:col>
      <xdr:colOff>162837</xdr:colOff>
      <xdr:row>76</xdr:row>
      <xdr:rowOff>133351</xdr:rowOff>
    </xdr:to>
    <xdr:pic>
      <xdr:nvPicPr>
        <xdr:cNvPr id="31" name="Billede 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3030201"/>
          <a:ext cx="572412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352927</xdr:colOff>
      <xdr:row>85</xdr:row>
      <xdr:rowOff>142875</xdr:rowOff>
    </xdr:from>
    <xdr:to>
      <xdr:col>15</xdr:col>
      <xdr:colOff>76200</xdr:colOff>
      <xdr:row>89</xdr:row>
      <xdr:rowOff>116522</xdr:rowOff>
    </xdr:to>
    <xdr:pic>
      <xdr:nvPicPr>
        <xdr:cNvPr id="32" name="Billede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927" y="12868275"/>
          <a:ext cx="570998" cy="754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140395</xdr:colOff>
      <xdr:row>104</xdr:row>
      <xdr:rowOff>0</xdr:rowOff>
    </xdr:from>
    <xdr:to>
      <xdr:col>16</xdr:col>
      <xdr:colOff>866775</xdr:colOff>
      <xdr:row>107</xdr:row>
      <xdr:rowOff>104775</xdr:rowOff>
    </xdr:to>
    <xdr:pic>
      <xdr:nvPicPr>
        <xdr:cNvPr id="35" name="Billede 3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1445" y="19507201"/>
          <a:ext cx="72638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904875</xdr:colOff>
      <xdr:row>105</xdr:row>
      <xdr:rowOff>216273</xdr:rowOff>
    </xdr:from>
    <xdr:to>
      <xdr:col>17</xdr:col>
      <xdr:colOff>238126</xdr:colOff>
      <xdr:row>109</xdr:row>
      <xdr:rowOff>122985</xdr:rowOff>
    </xdr:to>
    <xdr:pic>
      <xdr:nvPicPr>
        <xdr:cNvPr id="36" name="Billede 3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4284698"/>
          <a:ext cx="714376" cy="735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171450</xdr:colOff>
      <xdr:row>107</xdr:row>
      <xdr:rowOff>181920</xdr:rowOff>
    </xdr:from>
    <xdr:to>
      <xdr:col>16</xdr:col>
      <xdr:colOff>847725</xdr:colOff>
      <xdr:row>110</xdr:row>
      <xdr:rowOff>75780</xdr:rowOff>
    </xdr:to>
    <xdr:pic>
      <xdr:nvPicPr>
        <xdr:cNvPr id="37" name="Billede 3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5325" y="14698020"/>
          <a:ext cx="676275" cy="474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66675</xdr:colOff>
      <xdr:row>66</xdr:row>
      <xdr:rowOff>133350</xdr:rowOff>
    </xdr:from>
    <xdr:to>
      <xdr:col>15</xdr:col>
      <xdr:colOff>280789</xdr:colOff>
      <xdr:row>72</xdr:row>
      <xdr:rowOff>66675</xdr:rowOff>
    </xdr:to>
    <xdr:pic>
      <xdr:nvPicPr>
        <xdr:cNvPr id="38" name="Billede 3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1782425"/>
          <a:ext cx="1861939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66676</xdr:colOff>
      <xdr:row>79</xdr:row>
      <xdr:rowOff>76200</xdr:rowOff>
    </xdr:from>
    <xdr:to>
      <xdr:col>15</xdr:col>
      <xdr:colOff>142875</xdr:colOff>
      <xdr:row>84</xdr:row>
      <xdr:rowOff>177195</xdr:rowOff>
    </xdr:to>
    <xdr:pic>
      <xdr:nvPicPr>
        <xdr:cNvPr id="39" name="Billede 3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6" y="14458950"/>
          <a:ext cx="1724024" cy="112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228602</xdr:colOff>
      <xdr:row>85</xdr:row>
      <xdr:rowOff>154730</xdr:rowOff>
    </xdr:from>
    <xdr:to>
      <xdr:col>13</xdr:col>
      <xdr:colOff>780124</xdr:colOff>
      <xdr:row>89</xdr:row>
      <xdr:rowOff>66675</xdr:rowOff>
    </xdr:to>
    <xdr:pic>
      <xdr:nvPicPr>
        <xdr:cNvPr id="40" name="Billede 3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2" y="12880130"/>
          <a:ext cx="551522" cy="69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130</xdr:row>
      <xdr:rowOff>0</xdr:rowOff>
    </xdr:from>
    <xdr:ext cx="304800" cy="390525"/>
    <xdr:sp macro="" textlink="">
      <xdr:nvSpPr>
        <xdr:cNvPr id="41" name="AutoShape 3" descr="Billedresultat for nike sx5728"/>
        <xdr:cNvSpPr>
          <a:spLocks noChangeAspect="1" noChangeArrowheads="1"/>
        </xdr:cNvSpPr>
      </xdr:nvSpPr>
      <xdr:spPr bwMode="auto">
        <a:xfrm>
          <a:off x="2686050" y="1489710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13</xdr:col>
      <xdr:colOff>219076</xdr:colOff>
      <xdr:row>120</xdr:row>
      <xdr:rowOff>67345</xdr:rowOff>
    </xdr:from>
    <xdr:to>
      <xdr:col>13</xdr:col>
      <xdr:colOff>790576</xdr:colOff>
      <xdr:row>124</xdr:row>
      <xdr:rowOff>9524</xdr:rowOff>
    </xdr:to>
    <xdr:pic>
      <xdr:nvPicPr>
        <xdr:cNvPr id="44" name="Billede 4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6" y="17059945"/>
          <a:ext cx="571500" cy="71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415635</xdr:colOff>
      <xdr:row>160</xdr:row>
      <xdr:rowOff>67355</xdr:rowOff>
    </xdr:from>
    <xdr:to>
      <xdr:col>15</xdr:col>
      <xdr:colOff>1009650</xdr:colOff>
      <xdr:row>167</xdr:row>
      <xdr:rowOff>188768</xdr:rowOff>
    </xdr:to>
    <xdr:pic>
      <xdr:nvPicPr>
        <xdr:cNvPr id="48" name="Billede 4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2535" y="24908555"/>
          <a:ext cx="2241840" cy="153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103910</xdr:colOff>
      <xdr:row>169</xdr:row>
      <xdr:rowOff>174250</xdr:rowOff>
    </xdr:from>
    <xdr:to>
      <xdr:col>15</xdr:col>
      <xdr:colOff>1113559</xdr:colOff>
      <xdr:row>176</xdr:row>
      <xdr:rowOff>153337</xdr:rowOff>
    </xdr:to>
    <xdr:pic>
      <xdr:nvPicPr>
        <xdr:cNvPr id="49" name="Billede 4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0810" y="26787100"/>
          <a:ext cx="2657474" cy="1341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554183</xdr:colOff>
      <xdr:row>160</xdr:row>
      <xdr:rowOff>48051</xdr:rowOff>
    </xdr:from>
    <xdr:to>
      <xdr:col>18</xdr:col>
      <xdr:colOff>588818</xdr:colOff>
      <xdr:row>167</xdr:row>
      <xdr:rowOff>154133</xdr:rowOff>
    </xdr:to>
    <xdr:pic>
      <xdr:nvPicPr>
        <xdr:cNvPr id="50" name="Billede 4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8058" y="24889251"/>
          <a:ext cx="2187285" cy="1515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329048</xdr:colOff>
      <xdr:row>169</xdr:row>
      <xdr:rowOff>103909</xdr:rowOff>
    </xdr:from>
    <xdr:to>
      <xdr:col>19</xdr:col>
      <xdr:colOff>183403</xdr:colOff>
      <xdr:row>176</xdr:row>
      <xdr:rowOff>155730</xdr:rowOff>
    </xdr:to>
    <xdr:pic>
      <xdr:nvPicPr>
        <xdr:cNvPr id="51" name="Billede 5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2923" y="26716759"/>
          <a:ext cx="2702330" cy="1413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553316</xdr:colOff>
      <xdr:row>193</xdr:row>
      <xdr:rowOff>29442</xdr:rowOff>
    </xdr:from>
    <xdr:to>
      <xdr:col>15</xdr:col>
      <xdr:colOff>1092193</xdr:colOff>
      <xdr:row>201</xdr:row>
      <xdr:rowOff>43296</xdr:rowOff>
    </xdr:to>
    <xdr:pic>
      <xdr:nvPicPr>
        <xdr:cNvPr id="52" name="Billede 5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4541" y="37015017"/>
          <a:ext cx="2186702" cy="157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752479</xdr:colOff>
      <xdr:row>181</xdr:row>
      <xdr:rowOff>54550</xdr:rowOff>
    </xdr:from>
    <xdr:to>
      <xdr:col>19</xdr:col>
      <xdr:colOff>36811</xdr:colOff>
      <xdr:row>189</xdr:row>
      <xdr:rowOff>8658</xdr:rowOff>
    </xdr:to>
    <xdr:pic>
      <xdr:nvPicPr>
        <xdr:cNvPr id="53" name="Billede 5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4" y="34716025"/>
          <a:ext cx="2132307" cy="1506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667616</xdr:colOff>
      <xdr:row>192</xdr:row>
      <xdr:rowOff>141143</xdr:rowOff>
    </xdr:from>
    <xdr:to>
      <xdr:col>19</xdr:col>
      <xdr:colOff>66383</xdr:colOff>
      <xdr:row>201</xdr:row>
      <xdr:rowOff>103043</xdr:rowOff>
    </xdr:to>
    <xdr:pic>
      <xdr:nvPicPr>
        <xdr:cNvPr id="54" name="Billede 5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7291" y="36936218"/>
          <a:ext cx="2246742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371475</xdr:colOff>
      <xdr:row>120</xdr:row>
      <xdr:rowOff>114300</xdr:rowOff>
    </xdr:from>
    <xdr:to>
      <xdr:col>15</xdr:col>
      <xdr:colOff>49203</xdr:colOff>
      <xdr:row>124</xdr:row>
      <xdr:rowOff>38100</xdr:rowOff>
    </xdr:to>
    <xdr:pic>
      <xdr:nvPicPr>
        <xdr:cNvPr id="56" name="Billede 5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8475" y="17106900"/>
          <a:ext cx="525453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276226</xdr:colOff>
      <xdr:row>133</xdr:row>
      <xdr:rowOff>105445</xdr:rowOff>
    </xdr:from>
    <xdr:to>
      <xdr:col>14</xdr:col>
      <xdr:colOff>47626</xdr:colOff>
      <xdr:row>137</xdr:row>
      <xdr:rowOff>38099</xdr:rowOff>
    </xdr:to>
    <xdr:pic>
      <xdr:nvPicPr>
        <xdr:cNvPr id="57" name="Billede 5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6" y="19650745"/>
          <a:ext cx="571500" cy="71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428625</xdr:colOff>
      <xdr:row>133</xdr:row>
      <xdr:rowOff>152400</xdr:rowOff>
    </xdr:from>
    <xdr:to>
      <xdr:col>15</xdr:col>
      <xdr:colOff>106353</xdr:colOff>
      <xdr:row>137</xdr:row>
      <xdr:rowOff>66675</xdr:rowOff>
    </xdr:to>
    <xdr:pic>
      <xdr:nvPicPr>
        <xdr:cNvPr id="59" name="Billede 5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19697700"/>
          <a:ext cx="525453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438151</xdr:colOff>
      <xdr:row>57</xdr:row>
      <xdr:rowOff>85725</xdr:rowOff>
    </xdr:from>
    <xdr:to>
      <xdr:col>14</xdr:col>
      <xdr:colOff>176057</xdr:colOff>
      <xdr:row>64</xdr:row>
      <xdr:rowOff>123825</xdr:rowOff>
    </xdr:to>
    <xdr:pic>
      <xdr:nvPicPr>
        <xdr:cNvPr id="62" name="Billede 6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6" y="10010775"/>
          <a:ext cx="538006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400050</xdr:colOff>
      <xdr:row>57</xdr:row>
      <xdr:rowOff>137340</xdr:rowOff>
    </xdr:from>
    <xdr:to>
      <xdr:col>15</xdr:col>
      <xdr:colOff>1009651</xdr:colOff>
      <xdr:row>64</xdr:row>
      <xdr:rowOff>66676</xdr:rowOff>
    </xdr:to>
    <xdr:pic>
      <xdr:nvPicPr>
        <xdr:cNvPr id="63" name="Billede 6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0062390"/>
          <a:ext cx="1457326" cy="1281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32</xdr:row>
      <xdr:rowOff>0</xdr:rowOff>
    </xdr:from>
    <xdr:ext cx="304800" cy="390525"/>
    <xdr:sp macro="" textlink="">
      <xdr:nvSpPr>
        <xdr:cNvPr id="55" name="AutoShape 3" descr="Billedresultat for nike sx5728"/>
        <xdr:cNvSpPr>
          <a:spLocks noChangeAspect="1" noChangeArrowheads="1"/>
        </xdr:cNvSpPr>
      </xdr:nvSpPr>
      <xdr:spPr bwMode="auto">
        <a:xfrm>
          <a:off x="2686050" y="2305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32</xdr:row>
      <xdr:rowOff>0</xdr:rowOff>
    </xdr:from>
    <xdr:ext cx="304800" cy="390525"/>
    <xdr:sp macro="" textlink="">
      <xdr:nvSpPr>
        <xdr:cNvPr id="64" name="AutoShape 3" descr="Billedresultat for nike sx5728"/>
        <xdr:cNvSpPr>
          <a:spLocks noChangeAspect="1" noChangeArrowheads="1"/>
        </xdr:cNvSpPr>
      </xdr:nvSpPr>
      <xdr:spPr bwMode="auto">
        <a:xfrm>
          <a:off x="2686050" y="2305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13</xdr:col>
      <xdr:colOff>238125</xdr:colOff>
      <xdr:row>31</xdr:row>
      <xdr:rowOff>0</xdr:rowOff>
    </xdr:from>
    <xdr:to>
      <xdr:col>14</xdr:col>
      <xdr:colOff>38447</xdr:colOff>
      <xdr:row>35</xdr:row>
      <xdr:rowOff>0</xdr:rowOff>
    </xdr:to>
    <xdr:pic>
      <xdr:nvPicPr>
        <xdr:cNvPr id="65" name="Billede 6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0" y="4848225"/>
          <a:ext cx="600422" cy="809625"/>
        </a:xfrm>
        <a:prstGeom prst="rect">
          <a:avLst/>
        </a:prstGeom>
      </xdr:spPr>
    </xdr:pic>
    <xdr:clientData/>
  </xdr:twoCellAnchor>
  <xdr:twoCellAnchor editAs="oneCell">
    <xdr:from>
      <xdr:col>14</xdr:col>
      <xdr:colOff>361949</xdr:colOff>
      <xdr:row>31</xdr:row>
      <xdr:rowOff>0</xdr:rowOff>
    </xdr:from>
    <xdr:to>
      <xdr:col>15</xdr:col>
      <xdr:colOff>120857</xdr:colOff>
      <xdr:row>34</xdr:row>
      <xdr:rowOff>190500</xdr:rowOff>
    </xdr:to>
    <xdr:pic>
      <xdr:nvPicPr>
        <xdr:cNvPr id="66" name="Billede 6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4" y="4848225"/>
          <a:ext cx="60663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99</xdr:row>
      <xdr:rowOff>0</xdr:rowOff>
    </xdr:from>
    <xdr:ext cx="304800" cy="390525"/>
    <xdr:sp macro="" textlink="">
      <xdr:nvSpPr>
        <xdr:cNvPr id="67" name="AutoShape 3" descr="Billedresultat for nike sx5728"/>
        <xdr:cNvSpPr>
          <a:spLocks noChangeAspect="1" noChangeArrowheads="1"/>
        </xdr:cNvSpPr>
      </xdr:nvSpPr>
      <xdr:spPr bwMode="auto">
        <a:xfrm>
          <a:off x="2686050" y="491490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130</xdr:row>
      <xdr:rowOff>0</xdr:rowOff>
    </xdr:from>
    <xdr:ext cx="304800" cy="390525"/>
    <xdr:sp macro="" textlink="">
      <xdr:nvSpPr>
        <xdr:cNvPr id="68" name="AutoShape 3" descr="Billedresultat for nike sx5728"/>
        <xdr:cNvSpPr>
          <a:spLocks noChangeAspect="1" noChangeArrowheads="1"/>
        </xdr:cNvSpPr>
      </xdr:nvSpPr>
      <xdr:spPr bwMode="auto">
        <a:xfrm>
          <a:off x="2686050" y="2061210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13</xdr:col>
      <xdr:colOff>238125</xdr:colOff>
      <xdr:row>50</xdr:row>
      <xdr:rowOff>95251</xdr:rowOff>
    </xdr:from>
    <xdr:to>
      <xdr:col>15</xdr:col>
      <xdr:colOff>491817</xdr:colOff>
      <xdr:row>56</xdr:row>
      <xdr:rowOff>180976</xdr:rowOff>
    </xdr:to>
    <xdr:pic>
      <xdr:nvPicPr>
        <xdr:cNvPr id="69" name="Billede 6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8686801"/>
          <a:ext cx="190151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104775</xdr:colOff>
      <xdr:row>140</xdr:row>
      <xdr:rowOff>161924</xdr:rowOff>
    </xdr:from>
    <xdr:to>
      <xdr:col>15</xdr:col>
      <xdr:colOff>142875</xdr:colOff>
      <xdr:row>146</xdr:row>
      <xdr:rowOff>80949</xdr:rowOff>
    </xdr:to>
    <xdr:pic>
      <xdr:nvPicPr>
        <xdr:cNvPr id="70" name="Billede 6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26298524"/>
          <a:ext cx="1685925" cy="11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95250</xdr:colOff>
      <xdr:row>114</xdr:row>
      <xdr:rowOff>104776</xdr:rowOff>
    </xdr:from>
    <xdr:to>
      <xdr:col>15</xdr:col>
      <xdr:colOff>107734</xdr:colOff>
      <xdr:row>120</xdr:row>
      <xdr:rowOff>19050</xdr:rowOff>
    </xdr:to>
    <xdr:pic>
      <xdr:nvPicPr>
        <xdr:cNvPr id="72" name="Billede 7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21202651"/>
          <a:ext cx="1660309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142875</xdr:colOff>
      <xdr:row>117</xdr:row>
      <xdr:rowOff>104775</xdr:rowOff>
    </xdr:from>
    <xdr:to>
      <xdr:col>16</xdr:col>
      <xdr:colOff>627600</xdr:colOff>
      <xdr:row>124</xdr:row>
      <xdr:rowOff>34727</xdr:rowOff>
    </xdr:to>
    <xdr:pic>
      <xdr:nvPicPr>
        <xdr:cNvPr id="73" name="Billede 7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0" y="21774150"/>
          <a:ext cx="484725" cy="1282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676276</xdr:colOff>
      <xdr:row>111</xdr:row>
      <xdr:rowOff>104775</xdr:rowOff>
    </xdr:from>
    <xdr:to>
      <xdr:col>16</xdr:col>
      <xdr:colOff>1213877</xdr:colOff>
      <xdr:row>117</xdr:row>
      <xdr:rowOff>66676</xdr:rowOff>
    </xdr:to>
    <xdr:pic>
      <xdr:nvPicPr>
        <xdr:cNvPr id="74" name="Billede 7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6" y="20631150"/>
          <a:ext cx="1728226" cy="1123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504825</xdr:colOff>
      <xdr:row>110</xdr:row>
      <xdr:rowOff>23793</xdr:rowOff>
    </xdr:from>
    <xdr:to>
      <xdr:col>20</xdr:col>
      <xdr:colOff>504825</xdr:colOff>
      <xdr:row>117</xdr:row>
      <xdr:rowOff>142874</xdr:rowOff>
    </xdr:to>
    <xdr:pic>
      <xdr:nvPicPr>
        <xdr:cNvPr id="75" name="Billede 7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20359668"/>
          <a:ext cx="2105025" cy="147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542925</xdr:colOff>
      <xdr:row>118</xdr:row>
      <xdr:rowOff>92868</xdr:rowOff>
    </xdr:from>
    <xdr:to>
      <xdr:col>20</xdr:col>
      <xdr:colOff>361950</xdr:colOff>
      <xdr:row>124</xdr:row>
      <xdr:rowOff>133349</xdr:rowOff>
    </xdr:to>
    <xdr:pic>
      <xdr:nvPicPr>
        <xdr:cNvPr id="76" name="Billede 7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6575" y="21952743"/>
          <a:ext cx="1924050" cy="120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152399</xdr:colOff>
      <xdr:row>132</xdr:row>
      <xdr:rowOff>9525</xdr:rowOff>
    </xdr:from>
    <xdr:to>
      <xdr:col>16</xdr:col>
      <xdr:colOff>637124</xdr:colOff>
      <xdr:row>138</xdr:row>
      <xdr:rowOff>129977</xdr:rowOff>
    </xdr:to>
    <xdr:pic>
      <xdr:nvPicPr>
        <xdr:cNvPr id="77" name="Billede 7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4" y="24612600"/>
          <a:ext cx="484725" cy="1282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704850</xdr:colOff>
      <xdr:row>126</xdr:row>
      <xdr:rowOff>66675</xdr:rowOff>
    </xdr:from>
    <xdr:to>
      <xdr:col>16</xdr:col>
      <xdr:colOff>1242451</xdr:colOff>
      <xdr:row>131</xdr:row>
      <xdr:rowOff>161926</xdr:rowOff>
    </xdr:to>
    <xdr:pic>
      <xdr:nvPicPr>
        <xdr:cNvPr id="78" name="Billede 7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0" y="23460075"/>
          <a:ext cx="1728226" cy="1123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152400</xdr:colOff>
      <xdr:row>127</xdr:row>
      <xdr:rowOff>104775</xdr:rowOff>
    </xdr:from>
    <xdr:to>
      <xdr:col>15</xdr:col>
      <xdr:colOff>164884</xdr:colOff>
      <xdr:row>133</xdr:row>
      <xdr:rowOff>19049</xdr:rowOff>
    </xdr:to>
    <xdr:pic>
      <xdr:nvPicPr>
        <xdr:cNvPr id="79" name="Billede 7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23745825"/>
          <a:ext cx="1660309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133350</xdr:colOff>
      <xdr:row>91</xdr:row>
      <xdr:rowOff>19049</xdr:rowOff>
    </xdr:from>
    <xdr:to>
      <xdr:col>15</xdr:col>
      <xdr:colOff>990600</xdr:colOff>
      <xdr:row>93</xdr:row>
      <xdr:rowOff>208263</xdr:rowOff>
    </xdr:to>
    <xdr:pic>
      <xdr:nvPicPr>
        <xdr:cNvPr id="80" name="Billede 7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16583024"/>
          <a:ext cx="857250" cy="57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285750</xdr:colOff>
      <xdr:row>25</xdr:row>
      <xdr:rowOff>57151</xdr:rowOff>
    </xdr:from>
    <xdr:to>
      <xdr:col>15</xdr:col>
      <xdr:colOff>1050132</xdr:colOff>
      <xdr:row>27</xdr:row>
      <xdr:rowOff>133351</xdr:rowOff>
    </xdr:to>
    <xdr:pic>
      <xdr:nvPicPr>
        <xdr:cNvPr id="82" name="Billede 8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3667126"/>
          <a:ext cx="764382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76201</xdr:colOff>
      <xdr:row>90</xdr:row>
      <xdr:rowOff>191747</xdr:rowOff>
    </xdr:from>
    <xdr:to>
      <xdr:col>15</xdr:col>
      <xdr:colOff>85725</xdr:colOff>
      <xdr:row>96</xdr:row>
      <xdr:rowOff>85724</xdr:rowOff>
    </xdr:to>
    <xdr:pic>
      <xdr:nvPicPr>
        <xdr:cNvPr id="83" name="Billede 8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6" y="16555697"/>
          <a:ext cx="1657349" cy="1132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38101</xdr:colOff>
      <xdr:row>24</xdr:row>
      <xdr:rowOff>133349</xdr:rowOff>
    </xdr:from>
    <xdr:to>
      <xdr:col>15</xdr:col>
      <xdr:colOff>206995</xdr:colOff>
      <xdr:row>30</xdr:row>
      <xdr:rowOff>161923</xdr:rowOff>
    </xdr:to>
    <xdr:pic>
      <xdr:nvPicPr>
        <xdr:cNvPr id="84" name="Billede 8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6" y="3543299"/>
          <a:ext cx="1816719" cy="1276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114301</xdr:colOff>
      <xdr:row>93</xdr:row>
      <xdr:rowOff>217279</xdr:rowOff>
    </xdr:from>
    <xdr:to>
      <xdr:col>15</xdr:col>
      <xdr:colOff>990601</xdr:colOff>
      <xdr:row>96</xdr:row>
      <xdr:rowOff>171450</xdr:rowOff>
    </xdr:to>
    <xdr:pic>
      <xdr:nvPicPr>
        <xdr:cNvPr id="85" name="Billede 8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1" y="17171779"/>
          <a:ext cx="876300" cy="592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285750</xdr:colOff>
      <xdr:row>27</xdr:row>
      <xdr:rowOff>161925</xdr:rowOff>
    </xdr:from>
    <xdr:to>
      <xdr:col>15</xdr:col>
      <xdr:colOff>1076325</xdr:colOff>
      <xdr:row>30</xdr:row>
      <xdr:rowOff>93697</xdr:rowOff>
    </xdr:to>
    <xdr:pic>
      <xdr:nvPicPr>
        <xdr:cNvPr id="86" name="Billede 8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7650" y="4210050"/>
          <a:ext cx="790575" cy="54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352426</xdr:colOff>
      <xdr:row>96</xdr:row>
      <xdr:rowOff>104775</xdr:rowOff>
    </xdr:from>
    <xdr:to>
      <xdr:col>14</xdr:col>
      <xdr:colOff>714375</xdr:colOff>
      <xdr:row>99</xdr:row>
      <xdr:rowOff>178481</xdr:rowOff>
    </xdr:to>
    <xdr:pic>
      <xdr:nvPicPr>
        <xdr:cNvPr id="87" name="Billede 8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1" y="17697450"/>
          <a:ext cx="1162049" cy="654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400050</xdr:colOff>
      <xdr:row>100</xdr:row>
      <xdr:rowOff>26790</xdr:rowOff>
    </xdr:from>
    <xdr:to>
      <xdr:col>14</xdr:col>
      <xdr:colOff>142875</xdr:colOff>
      <xdr:row>103</xdr:row>
      <xdr:rowOff>171450</xdr:rowOff>
    </xdr:to>
    <xdr:pic>
      <xdr:nvPicPr>
        <xdr:cNvPr id="88" name="Billede 87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18381465"/>
          <a:ext cx="542925" cy="716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199</xdr:row>
      <xdr:rowOff>38100</xdr:rowOff>
    </xdr:from>
    <xdr:to>
      <xdr:col>21</xdr:col>
      <xdr:colOff>647700</xdr:colOff>
      <xdr:row>200</xdr:row>
      <xdr:rowOff>166615</xdr:rowOff>
    </xdr:to>
    <xdr:pic>
      <xdr:nvPicPr>
        <xdr:cNvPr id="89" name="Billede 1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5825" y="38195250"/>
          <a:ext cx="1257300" cy="328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66675</xdr:colOff>
      <xdr:row>37</xdr:row>
      <xdr:rowOff>85725</xdr:rowOff>
    </xdr:from>
    <xdr:to>
      <xdr:col>15</xdr:col>
      <xdr:colOff>280789</xdr:colOff>
      <xdr:row>43</xdr:row>
      <xdr:rowOff>19050</xdr:rowOff>
    </xdr:to>
    <xdr:pic>
      <xdr:nvPicPr>
        <xdr:cNvPr id="81" name="Billede 8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6200775"/>
          <a:ext cx="1861939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409575</xdr:colOff>
      <xdr:row>140</xdr:row>
      <xdr:rowOff>161925</xdr:rowOff>
    </xdr:from>
    <xdr:to>
      <xdr:col>16</xdr:col>
      <xdr:colOff>866775</xdr:colOff>
      <xdr:row>146</xdr:row>
      <xdr:rowOff>95250</xdr:rowOff>
    </xdr:to>
    <xdr:pic>
      <xdr:nvPicPr>
        <xdr:cNvPr id="71" name="Billede 7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26641425"/>
          <a:ext cx="16478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628650</xdr:colOff>
      <xdr:row>180</xdr:row>
      <xdr:rowOff>123825</xdr:rowOff>
    </xdr:from>
    <xdr:to>
      <xdr:col>15</xdr:col>
      <xdr:colOff>523875</xdr:colOff>
      <xdr:row>190</xdr:row>
      <xdr:rowOff>39733</xdr:rowOff>
    </xdr:to>
    <xdr:pic>
      <xdr:nvPicPr>
        <xdr:cNvPr id="90" name="Billede 8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5" y="34594800"/>
          <a:ext cx="1543050" cy="1859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6"/>
  <sheetViews>
    <sheetView tabSelected="1" zoomScaleNormal="100" workbookViewId="0">
      <pane xSplit="13" ySplit="8" topLeftCell="N9" activePane="bottomRight" state="frozen"/>
      <selection pane="topRight" activeCell="N1" sqref="N1"/>
      <selection pane="bottomLeft" activeCell="A9" sqref="A9"/>
      <selection pane="bottomRight" activeCell="H144" sqref="H144"/>
    </sheetView>
  </sheetViews>
  <sheetFormatPr defaultColWidth="0" defaultRowHeight="15" zeroHeight="1" x14ac:dyDescent="0.25"/>
  <cols>
    <col min="1" max="1" width="23" style="154" customWidth="1"/>
    <col min="2" max="2" width="13.7109375" style="154" customWidth="1"/>
    <col min="3" max="3" width="11" style="136" customWidth="1"/>
    <col min="4" max="4" width="16.140625" style="154" customWidth="1"/>
    <col min="5" max="5" width="15.140625" style="154" customWidth="1"/>
    <col min="6" max="6" width="6.42578125" style="154" customWidth="1"/>
    <col min="7" max="7" width="6.7109375" style="154" customWidth="1"/>
    <col min="8" max="13" width="9.140625" style="154" customWidth="1"/>
    <col min="14" max="14" width="12" style="154" customWidth="1"/>
    <col min="15" max="15" width="12.7109375" style="154" customWidth="1"/>
    <col min="16" max="16" width="17.85546875" style="154" customWidth="1"/>
    <col min="17" max="17" width="20.7109375" style="154" customWidth="1"/>
    <col min="18" max="18" width="11.5703125" style="154" customWidth="1"/>
    <col min="19" max="19" width="10.42578125" style="154" customWidth="1"/>
    <col min="20" max="20" width="9.5703125" style="154" customWidth="1"/>
    <col min="21" max="21" width="9.140625" style="154" customWidth="1"/>
    <col min="22" max="22" width="10" style="154" customWidth="1"/>
    <col min="23" max="23" width="13.28515625" style="154" hidden="1" customWidth="1"/>
    <col min="24" max="24" width="19.42578125" style="154" hidden="1" customWidth="1"/>
    <col min="25" max="25" width="23.140625" style="172" hidden="1" customWidth="1"/>
    <col min="26" max="26" width="12.140625" style="172" hidden="1" customWidth="1"/>
    <col min="27" max="27" width="20.42578125" style="154" hidden="1" customWidth="1"/>
    <col min="28" max="16384" width="9.140625" style="154" hidden="1"/>
  </cols>
  <sheetData>
    <row r="1" spans="1:27" ht="21" customHeight="1" x14ac:dyDescent="0.25">
      <c r="A1" s="179" t="s">
        <v>217</v>
      </c>
      <c r="B1" s="181"/>
      <c r="C1" s="184" t="s">
        <v>193</v>
      </c>
      <c r="D1" s="184"/>
      <c r="E1" s="184"/>
      <c r="F1" s="184"/>
      <c r="G1" s="184"/>
      <c r="H1" s="184"/>
      <c r="I1" s="184"/>
      <c r="Y1" s="171" t="s">
        <v>227</v>
      </c>
      <c r="Z1" s="171" t="s">
        <v>228</v>
      </c>
      <c r="AA1" s="154" t="s">
        <v>245</v>
      </c>
    </row>
    <row r="2" spans="1:27" ht="10.5" customHeight="1" x14ac:dyDescent="0.25">
      <c r="A2" s="157"/>
      <c r="B2" s="156"/>
      <c r="C2" s="184"/>
      <c r="D2" s="184"/>
      <c r="E2" s="184"/>
      <c r="F2" s="184"/>
      <c r="G2" s="184"/>
      <c r="H2" s="184"/>
      <c r="I2" s="184"/>
      <c r="Y2" s="136"/>
      <c r="Z2" s="171"/>
    </row>
    <row r="3" spans="1:27" ht="15.75" x14ac:dyDescent="0.25">
      <c r="A3" s="158" t="s">
        <v>218</v>
      </c>
      <c r="B3" s="177"/>
      <c r="C3" s="178"/>
      <c r="D3" s="7"/>
      <c r="E3" s="158" t="s">
        <v>219</v>
      </c>
      <c r="F3" s="177"/>
      <c r="G3" s="185"/>
      <c r="H3" s="178"/>
      <c r="J3" s="158" t="s">
        <v>220</v>
      </c>
      <c r="K3" s="179"/>
      <c r="L3" s="180"/>
      <c r="M3" s="181"/>
      <c r="Y3" s="171" t="s">
        <v>229</v>
      </c>
      <c r="Z3" s="170" t="s">
        <v>230</v>
      </c>
      <c r="AA3" s="133" t="s">
        <v>242</v>
      </c>
    </row>
    <row r="4" spans="1:27" ht="10.5" customHeight="1" x14ac:dyDescent="0.25">
      <c r="A4" s="158"/>
      <c r="B4" s="165"/>
      <c r="C4" s="154"/>
      <c r="E4" s="165"/>
      <c r="F4" s="165"/>
      <c r="J4" s="165"/>
      <c r="K4" s="165"/>
      <c r="L4" s="165"/>
      <c r="M4" s="165"/>
      <c r="Y4" s="136">
        <v>2000</v>
      </c>
      <c r="Z4" s="170" t="s">
        <v>231</v>
      </c>
      <c r="AA4" s="133" t="s">
        <v>243</v>
      </c>
    </row>
    <row r="5" spans="1:27" ht="15.75" x14ac:dyDescent="0.25">
      <c r="A5" s="176" t="s">
        <v>221</v>
      </c>
      <c r="B5" s="186">
        <f>A206*D16+B206*D27+C206*D39+D206*B39+E206*D67+F206*D80+G206*D94+H206*D106+I206*D127+D142*K206+L206*D149+A208*E169+E170*B208+C208*E174+D208*E175+E179*E208+F208*E180+E184*G208+H208*E185+E189*I208+J208*E190+E194*K208+L208*E195+E199*A210+B210*E200</f>
        <v>0</v>
      </c>
      <c r="C5" s="187"/>
      <c r="D5" s="7"/>
      <c r="E5" s="158" t="s">
        <v>222</v>
      </c>
      <c r="F5" s="177"/>
      <c r="G5" s="185"/>
      <c r="H5" s="178"/>
      <c r="J5" s="159"/>
      <c r="K5" s="158" t="s">
        <v>223</v>
      </c>
      <c r="L5" s="182" t="s">
        <v>224</v>
      </c>
      <c r="M5" s="183"/>
      <c r="Y5" s="136">
        <v>2001</v>
      </c>
      <c r="Z5" s="170" t="s">
        <v>232</v>
      </c>
      <c r="AA5" s="133" t="s">
        <v>244</v>
      </c>
    </row>
    <row r="6" spans="1:27" ht="10.5" customHeight="1" x14ac:dyDescent="0.25">
      <c r="A6" s="174"/>
      <c r="B6" s="166"/>
      <c r="C6" s="167"/>
      <c r="D6" s="168"/>
      <c r="J6" s="165"/>
      <c r="K6" s="169"/>
      <c r="L6" s="165"/>
      <c r="M6" s="165"/>
      <c r="Y6" s="136">
        <v>2002</v>
      </c>
      <c r="Z6" s="170" t="s">
        <v>233</v>
      </c>
    </row>
    <row r="7" spans="1:27" x14ac:dyDescent="0.25">
      <c r="A7" s="158" t="s">
        <v>225</v>
      </c>
      <c r="B7" s="177"/>
      <c r="C7" s="178"/>
      <c r="D7" s="7"/>
      <c r="E7" s="160" t="s">
        <v>226</v>
      </c>
      <c r="F7" s="162"/>
      <c r="G7" s="161"/>
      <c r="H7" s="163"/>
      <c r="I7" s="164"/>
      <c r="J7" s="164"/>
      <c r="K7" s="164"/>
      <c r="L7" s="164"/>
      <c r="M7" s="123"/>
      <c r="Y7" s="136">
        <v>2003</v>
      </c>
      <c r="Z7" s="170" t="s">
        <v>234</v>
      </c>
    </row>
    <row r="8" spans="1:27" ht="15.75" thickBot="1" x14ac:dyDescent="0.3">
      <c r="A8" s="175" t="s">
        <v>256</v>
      </c>
      <c r="Y8" s="136">
        <v>2004</v>
      </c>
      <c r="Z8" s="170" t="s">
        <v>235</v>
      </c>
    </row>
    <row r="9" spans="1:27" ht="34.5" customHeight="1" thickBot="1" x14ac:dyDescent="0.3">
      <c r="A9" s="196" t="s">
        <v>193</v>
      </c>
      <c r="B9" s="197"/>
      <c r="C9" s="155"/>
      <c r="D9" s="2"/>
      <c r="E9" s="3"/>
      <c r="F9" s="4"/>
      <c r="G9" s="4"/>
      <c r="H9" s="4"/>
      <c r="I9" s="4"/>
      <c r="J9" s="4"/>
      <c r="K9" s="4"/>
      <c r="L9" s="4"/>
      <c r="M9" s="5"/>
      <c r="N9" s="6"/>
      <c r="O9" s="6"/>
      <c r="P9" s="6"/>
      <c r="Q9" s="193" t="s">
        <v>190</v>
      </c>
      <c r="R9" s="194"/>
      <c r="S9" s="194"/>
      <c r="T9" s="194"/>
      <c r="U9" s="194"/>
      <c r="V9" s="195"/>
      <c r="W9" s="6"/>
      <c r="Y9" s="136">
        <v>2005</v>
      </c>
      <c r="Z9" s="170" t="s">
        <v>236</v>
      </c>
    </row>
    <row r="10" spans="1:27" ht="15.75" customHeight="1" thickBot="1" x14ac:dyDescent="0.35">
      <c r="A10" s="149"/>
      <c r="B10" s="113"/>
      <c r="C10" s="150"/>
      <c r="D10" s="113"/>
      <c r="E10" s="113"/>
      <c r="F10" s="113"/>
      <c r="G10" s="113"/>
      <c r="H10" s="113"/>
      <c r="I10" s="113"/>
      <c r="J10" s="113"/>
      <c r="K10" s="113"/>
      <c r="L10" s="113"/>
      <c r="M10" s="114"/>
      <c r="N10" s="6"/>
      <c r="O10" s="6"/>
      <c r="P10" s="6"/>
      <c r="Q10" s="11" t="s">
        <v>57</v>
      </c>
      <c r="R10" s="12" t="s">
        <v>74</v>
      </c>
      <c r="S10" s="12" t="s">
        <v>75</v>
      </c>
      <c r="T10" s="12" t="s">
        <v>91</v>
      </c>
      <c r="U10" s="13" t="s">
        <v>92</v>
      </c>
      <c r="V10" s="5"/>
      <c r="W10" s="6"/>
      <c r="Y10" s="136">
        <v>2006</v>
      </c>
      <c r="Z10" s="170" t="s">
        <v>237</v>
      </c>
    </row>
    <row r="11" spans="1:27" x14ac:dyDescent="0.25">
      <c r="A11" s="14"/>
      <c r="B11" s="9"/>
      <c r="C11" s="151"/>
      <c r="D11" s="9"/>
      <c r="E11" s="9"/>
      <c r="F11" s="9"/>
      <c r="G11" s="9"/>
      <c r="H11" s="9"/>
      <c r="I11" s="9"/>
      <c r="J11" s="9"/>
      <c r="K11" s="9"/>
      <c r="L11" s="9"/>
      <c r="M11" s="10"/>
      <c r="N11" s="6"/>
      <c r="O11" s="6"/>
      <c r="P11" s="6"/>
      <c r="Q11" s="15" t="s">
        <v>82</v>
      </c>
      <c r="R11" s="16">
        <v>5</v>
      </c>
      <c r="S11" s="17">
        <v>25</v>
      </c>
      <c r="T11" s="18" t="s">
        <v>77</v>
      </c>
      <c r="U11" s="19"/>
      <c r="V11" s="20"/>
      <c r="W11" s="6"/>
      <c r="Y11" s="136">
        <v>2007</v>
      </c>
      <c r="Z11" s="170" t="s">
        <v>238</v>
      </c>
    </row>
    <row r="12" spans="1:27" x14ac:dyDescent="0.25">
      <c r="A12" s="14"/>
      <c r="B12" s="9"/>
      <c r="C12" s="151"/>
      <c r="D12" s="9"/>
      <c r="E12" s="9"/>
      <c r="F12" s="9"/>
      <c r="G12" s="9"/>
      <c r="H12" s="188" t="s">
        <v>23</v>
      </c>
      <c r="I12" s="188"/>
      <c r="J12" s="188"/>
      <c r="K12" s="188"/>
      <c r="L12" s="188"/>
      <c r="M12" s="10"/>
      <c r="N12" s="6"/>
      <c r="O12" s="6"/>
      <c r="P12" s="6"/>
      <c r="Q12" s="21" t="s">
        <v>81</v>
      </c>
      <c r="R12" s="22">
        <v>5</v>
      </c>
      <c r="S12" s="23">
        <v>25</v>
      </c>
      <c r="T12" s="22" t="s">
        <v>77</v>
      </c>
      <c r="U12" s="24"/>
      <c r="V12" s="25"/>
      <c r="W12" s="6"/>
      <c r="Y12" s="136">
        <v>2008</v>
      </c>
      <c r="Z12" s="170" t="s">
        <v>239</v>
      </c>
    </row>
    <row r="13" spans="1:27" x14ac:dyDescent="0.25">
      <c r="A13" s="14"/>
      <c r="B13" s="9"/>
      <c r="C13" s="151"/>
      <c r="D13" s="9"/>
      <c r="E13" s="9"/>
      <c r="F13" s="9"/>
      <c r="G13" s="9"/>
      <c r="H13" s="26" t="s">
        <v>7</v>
      </c>
      <c r="I13" s="26" t="s">
        <v>8</v>
      </c>
      <c r="J13" s="26" t="s">
        <v>9</v>
      </c>
      <c r="K13" s="26" t="s">
        <v>10</v>
      </c>
      <c r="L13" s="26" t="s">
        <v>11</v>
      </c>
      <c r="M13" s="10"/>
      <c r="N13" s="6"/>
      <c r="O13" s="6"/>
      <c r="P13" s="6"/>
      <c r="Q13" s="21" t="s">
        <v>83</v>
      </c>
      <c r="R13" s="22">
        <v>5</v>
      </c>
      <c r="S13" s="23">
        <v>25</v>
      </c>
      <c r="T13" s="22" t="s">
        <v>77</v>
      </c>
      <c r="U13" s="24"/>
      <c r="V13" s="25"/>
      <c r="W13" s="6"/>
      <c r="Y13" s="136">
        <v>2009</v>
      </c>
      <c r="Z13" s="170" t="s">
        <v>240</v>
      </c>
    </row>
    <row r="14" spans="1:27" ht="16.5" thickBot="1" x14ac:dyDescent="0.3">
      <c r="A14" s="14"/>
      <c r="B14" s="9"/>
      <c r="C14" s="151"/>
      <c r="D14" s="9"/>
      <c r="E14" s="9"/>
      <c r="F14" s="9"/>
      <c r="G14" s="9"/>
      <c r="H14" s="125"/>
      <c r="I14" s="125"/>
      <c r="J14" s="125"/>
      <c r="K14" s="125"/>
      <c r="L14" s="125"/>
      <c r="M14" s="10"/>
      <c r="N14" s="6"/>
      <c r="O14" s="6"/>
      <c r="P14" s="6"/>
      <c r="Q14" s="21" t="s">
        <v>60</v>
      </c>
      <c r="R14" s="27">
        <v>3.5</v>
      </c>
      <c r="S14" s="23">
        <v>43.75</v>
      </c>
      <c r="T14" s="22" t="s">
        <v>88</v>
      </c>
      <c r="U14" s="24"/>
      <c r="V14" s="25"/>
      <c r="W14" s="6"/>
      <c r="Y14" s="136">
        <v>2010</v>
      </c>
      <c r="Z14" s="170" t="s">
        <v>241</v>
      </c>
    </row>
    <row r="15" spans="1:27" ht="15.75" x14ac:dyDescent="0.25">
      <c r="A15" s="14"/>
      <c r="B15" s="9"/>
      <c r="C15" s="151"/>
      <c r="D15" s="28" t="s">
        <v>37</v>
      </c>
      <c r="E15" s="29" t="s">
        <v>187</v>
      </c>
      <c r="F15" s="9"/>
      <c r="G15" s="9"/>
      <c r="H15" s="126"/>
      <c r="I15" s="126"/>
      <c r="J15" s="126"/>
      <c r="K15" s="126"/>
      <c r="L15"/>
      <c r="M15" s="10"/>
      <c r="N15" s="6"/>
      <c r="O15" s="6"/>
      <c r="P15" s="6"/>
      <c r="Q15" s="21" t="s">
        <v>56</v>
      </c>
      <c r="R15" s="27">
        <v>25</v>
      </c>
      <c r="S15" s="23">
        <v>31.25</v>
      </c>
      <c r="T15" s="22" t="s">
        <v>77</v>
      </c>
      <c r="U15" s="24" t="s">
        <v>80</v>
      </c>
      <c r="V15" s="25"/>
      <c r="W15" s="6"/>
      <c r="Y15" s="136">
        <v>2011</v>
      </c>
      <c r="Z15" s="136"/>
    </row>
    <row r="16" spans="1:27" ht="19.5" thickBot="1" x14ac:dyDescent="0.35">
      <c r="A16" s="8" t="s">
        <v>175</v>
      </c>
      <c r="B16" s="9"/>
      <c r="C16" s="151"/>
      <c r="D16" s="30">
        <v>299</v>
      </c>
      <c r="E16" s="29" t="s">
        <v>198</v>
      </c>
      <c r="F16" s="9"/>
      <c r="G16" s="31"/>
      <c r="H16" s="32">
        <v>128</v>
      </c>
      <c r="I16" s="32">
        <v>140</v>
      </c>
      <c r="J16" s="32">
        <v>152</v>
      </c>
      <c r="K16" s="32">
        <v>164</v>
      </c>
      <c r="L16" s="9"/>
      <c r="M16" s="10"/>
      <c r="N16" s="6"/>
      <c r="O16" s="6"/>
      <c r="P16" s="6"/>
      <c r="Q16" s="21" t="s">
        <v>59</v>
      </c>
      <c r="R16" s="27">
        <v>5</v>
      </c>
      <c r="S16" s="23">
        <v>43.75</v>
      </c>
      <c r="T16" s="22" t="s">
        <v>88</v>
      </c>
      <c r="U16" s="24"/>
      <c r="V16" s="25"/>
      <c r="W16" s="6"/>
      <c r="Y16" s="136">
        <v>2012</v>
      </c>
      <c r="Z16" s="136"/>
    </row>
    <row r="17" spans="1:26" ht="15.75" x14ac:dyDescent="0.25">
      <c r="A17" s="33" t="s">
        <v>1</v>
      </c>
      <c r="B17" s="34" t="s">
        <v>2</v>
      </c>
      <c r="C17" s="137" t="s">
        <v>208</v>
      </c>
      <c r="D17" s="35" t="s">
        <v>3</v>
      </c>
      <c r="E17" s="36" t="s">
        <v>99</v>
      </c>
      <c r="F17" s="115"/>
      <c r="G17" s="9"/>
      <c r="H17" s="188" t="s">
        <v>5</v>
      </c>
      <c r="I17" s="188"/>
      <c r="J17" s="188"/>
      <c r="K17" s="188"/>
      <c r="L17" s="188"/>
      <c r="M17" s="10"/>
      <c r="N17" s="6"/>
      <c r="O17" s="6"/>
      <c r="P17" s="6"/>
      <c r="Q17" s="37" t="s">
        <v>58</v>
      </c>
      <c r="R17" s="27" t="s">
        <v>79</v>
      </c>
      <c r="S17" s="23">
        <v>37.5</v>
      </c>
      <c r="T17" s="22"/>
      <c r="U17" s="24" t="s">
        <v>144</v>
      </c>
      <c r="V17" s="25"/>
      <c r="W17" s="6"/>
      <c r="Y17" s="136">
        <v>2013</v>
      </c>
      <c r="Z17" s="136"/>
    </row>
    <row r="18" spans="1:26" x14ac:dyDescent="0.25">
      <c r="A18" s="38" t="s">
        <v>19</v>
      </c>
      <c r="B18" s="39" t="s">
        <v>55</v>
      </c>
      <c r="C18" s="138">
        <v>1581376</v>
      </c>
      <c r="D18" s="40" t="s">
        <v>16</v>
      </c>
      <c r="E18" s="173">
        <f>150*0.8+25+43.75</f>
        <v>188.75</v>
      </c>
      <c r="F18" s="108"/>
      <c r="G18" s="9"/>
      <c r="H18" s="41" t="s">
        <v>7</v>
      </c>
      <c r="I18" s="41" t="s">
        <v>8</v>
      </c>
      <c r="J18" s="41" t="s">
        <v>9</v>
      </c>
      <c r="K18" s="41" t="s">
        <v>10</v>
      </c>
      <c r="L18" s="41" t="s">
        <v>11</v>
      </c>
      <c r="M18" s="10"/>
      <c r="N18" s="6"/>
      <c r="O18" s="6"/>
      <c r="P18" s="6"/>
      <c r="Q18" s="37" t="s">
        <v>58</v>
      </c>
      <c r="R18" s="27" t="s">
        <v>84</v>
      </c>
      <c r="S18" s="23">
        <v>25</v>
      </c>
      <c r="T18" s="22"/>
      <c r="U18" s="24" t="s">
        <v>144</v>
      </c>
      <c r="V18" s="25"/>
      <c r="W18" s="6"/>
      <c r="Y18" s="136">
        <v>2014</v>
      </c>
      <c r="Z18" s="136"/>
    </row>
    <row r="19" spans="1:26" ht="16.5" thickBot="1" x14ac:dyDescent="0.3">
      <c r="A19" s="38" t="s">
        <v>20</v>
      </c>
      <c r="B19" s="42" t="s">
        <v>17</v>
      </c>
      <c r="C19" s="138">
        <v>1469846</v>
      </c>
      <c r="D19" s="40" t="s">
        <v>16</v>
      </c>
      <c r="E19" s="173">
        <f>130*0.8+25</f>
        <v>129</v>
      </c>
      <c r="F19" s="108"/>
      <c r="G19" s="9"/>
      <c r="H19" s="125"/>
      <c r="I19" s="125"/>
      <c r="J19" s="125"/>
      <c r="K19" s="125"/>
      <c r="L19" s="125"/>
      <c r="M19" s="43"/>
      <c r="N19" s="44"/>
      <c r="O19" s="44"/>
      <c r="P19" s="6"/>
      <c r="Q19" s="45" t="s">
        <v>76</v>
      </c>
      <c r="R19" s="46" t="s">
        <v>134</v>
      </c>
      <c r="S19" s="47">
        <v>25</v>
      </c>
      <c r="T19" s="48"/>
      <c r="U19" s="49"/>
      <c r="V19" s="50"/>
      <c r="W19" s="6"/>
      <c r="Y19" s="136">
        <v>2015</v>
      </c>
      <c r="Z19" s="136"/>
    </row>
    <row r="20" spans="1:26" ht="16.5" thickBot="1" x14ac:dyDescent="0.3">
      <c r="A20" s="38" t="s">
        <v>159</v>
      </c>
      <c r="B20" s="51" t="s">
        <v>18</v>
      </c>
      <c r="C20" s="138">
        <v>1442186</v>
      </c>
      <c r="D20" s="40" t="s">
        <v>16</v>
      </c>
      <c r="E20" s="173">
        <f>70*0.8</f>
        <v>56</v>
      </c>
      <c r="F20" s="108"/>
      <c r="G20" s="9"/>
      <c r="H20" s="126"/>
      <c r="I20" s="126"/>
      <c r="J20" s="126"/>
      <c r="K20" s="126"/>
      <c r="L20"/>
      <c r="M20" s="10"/>
      <c r="N20" s="6"/>
      <c r="O20" s="6"/>
      <c r="P20" s="6"/>
      <c r="Q20" s="52" t="s">
        <v>93</v>
      </c>
      <c r="R20" s="53"/>
      <c r="S20" s="54"/>
      <c r="T20" s="55"/>
      <c r="U20" s="55"/>
      <c r="V20" s="56"/>
      <c r="W20" s="6"/>
      <c r="Y20" s="136">
        <v>2016</v>
      </c>
      <c r="Z20" s="136"/>
    </row>
    <row r="21" spans="1:26" x14ac:dyDescent="0.25">
      <c r="A21" s="57" t="s">
        <v>67</v>
      </c>
      <c r="B21" s="58"/>
      <c r="C21" s="151"/>
      <c r="D21" s="59"/>
      <c r="E21" s="9"/>
      <c r="F21" s="103"/>
      <c r="G21" s="9"/>
      <c r="H21" s="32">
        <v>128</v>
      </c>
      <c r="I21" s="32">
        <v>140</v>
      </c>
      <c r="J21" s="32">
        <v>152</v>
      </c>
      <c r="K21" s="32">
        <v>164</v>
      </c>
      <c r="L21" s="9"/>
      <c r="M21" s="10"/>
      <c r="N21" s="6"/>
      <c r="O21" s="6"/>
      <c r="P21" s="6"/>
      <c r="Q21" s="60"/>
      <c r="R21" s="61"/>
      <c r="S21" s="62"/>
      <c r="T21" s="63"/>
      <c r="U21" s="64"/>
      <c r="V21" s="65"/>
      <c r="W21" s="6"/>
      <c r="Y21" s="136">
        <v>2017</v>
      </c>
      <c r="Z21" s="136"/>
    </row>
    <row r="22" spans="1:26" x14ac:dyDescent="0.25">
      <c r="A22" s="66" t="s">
        <v>197</v>
      </c>
      <c r="B22" s="9"/>
      <c r="C22" s="151"/>
      <c r="D22" s="9"/>
      <c r="E22" s="9"/>
      <c r="F22" s="9"/>
      <c r="G22" s="9"/>
      <c r="H22" s="188" t="s">
        <v>169</v>
      </c>
      <c r="I22" s="188"/>
      <c r="J22" s="188"/>
      <c r="K22" s="188"/>
      <c r="L22" s="188"/>
      <c r="M22" s="10"/>
      <c r="N22" s="6"/>
      <c r="O22" s="6"/>
      <c r="P22" s="6"/>
      <c r="Q22" s="67" t="s">
        <v>85</v>
      </c>
      <c r="R22" s="27"/>
      <c r="S22" s="23"/>
      <c r="T22" s="22"/>
      <c r="U22" s="24"/>
      <c r="V22" s="25"/>
      <c r="W22" s="6"/>
      <c r="Y22" s="136">
        <v>2018</v>
      </c>
      <c r="Z22" s="136"/>
    </row>
    <row r="23" spans="1:26" x14ac:dyDescent="0.25">
      <c r="A23" s="66" t="s">
        <v>195</v>
      </c>
      <c r="B23" s="9"/>
      <c r="C23" s="151"/>
      <c r="D23" s="9"/>
      <c r="E23" s="9"/>
      <c r="F23" s="9"/>
      <c r="G23" s="41" t="s">
        <v>209</v>
      </c>
      <c r="H23" s="41" t="s">
        <v>22</v>
      </c>
      <c r="I23" s="41" t="s">
        <v>12</v>
      </c>
      <c r="J23" s="41" t="s">
        <v>13</v>
      </c>
      <c r="K23" s="41" t="s">
        <v>14</v>
      </c>
      <c r="L23" s="41" t="s">
        <v>15</v>
      </c>
      <c r="M23" s="68" t="s">
        <v>89</v>
      </c>
      <c r="N23" s="41"/>
      <c r="O23" s="41"/>
      <c r="P23" s="6"/>
      <c r="Q23" s="21" t="s">
        <v>86</v>
      </c>
      <c r="R23" s="27">
        <v>1</v>
      </c>
      <c r="S23" s="23">
        <v>31.25</v>
      </c>
      <c r="T23" s="22" t="s">
        <v>88</v>
      </c>
      <c r="U23" s="24"/>
      <c r="V23" s="25"/>
      <c r="W23" s="6"/>
    </row>
    <row r="24" spans="1:26" ht="16.5" thickBot="1" x14ac:dyDescent="0.3">
      <c r="A24" s="69"/>
      <c r="B24" s="70"/>
      <c r="C24" s="135"/>
      <c r="D24" s="70"/>
      <c r="E24" s="70"/>
      <c r="F24" s="70"/>
      <c r="G24" s="140"/>
      <c r="H24" s="127"/>
      <c r="I24" s="127"/>
      <c r="J24" s="127"/>
      <c r="K24" s="127"/>
      <c r="L24" s="127"/>
      <c r="M24" s="128"/>
      <c r="N24" s="41"/>
      <c r="O24" s="41"/>
      <c r="P24" s="6"/>
      <c r="Q24" s="45" t="s">
        <v>87</v>
      </c>
      <c r="R24" s="48">
        <v>5</v>
      </c>
      <c r="S24" s="47">
        <v>25</v>
      </c>
      <c r="T24" s="48" t="s">
        <v>77</v>
      </c>
      <c r="U24" s="49"/>
      <c r="V24" s="50"/>
      <c r="W24" s="6"/>
      <c r="X24" s="6"/>
      <c r="Y24" s="154"/>
      <c r="Z24" s="154"/>
    </row>
    <row r="25" spans="1:26" ht="15.75" thickBot="1" x14ac:dyDescent="0.3">
      <c r="A25" s="14"/>
      <c r="B25" s="9"/>
      <c r="C25" s="151"/>
      <c r="D25" s="9"/>
      <c r="E25" s="9"/>
      <c r="F25" s="9"/>
      <c r="G25" s="9"/>
      <c r="H25" s="192" t="s">
        <v>177</v>
      </c>
      <c r="I25" s="192"/>
      <c r="J25" s="192"/>
      <c r="K25" s="192"/>
      <c r="L25" s="192"/>
      <c r="M25" s="10"/>
      <c r="N25" s="41"/>
      <c r="O25" s="41"/>
      <c r="P25" s="6"/>
      <c r="Q25" s="71" t="s">
        <v>194</v>
      </c>
      <c r="R25" s="19"/>
      <c r="S25" s="19"/>
      <c r="T25" s="19"/>
      <c r="U25" s="19"/>
      <c r="V25" s="20"/>
      <c r="W25" s="6"/>
      <c r="X25" s="6"/>
      <c r="Y25" s="154"/>
      <c r="Z25" s="154"/>
    </row>
    <row r="26" spans="1:26" x14ac:dyDescent="0.25">
      <c r="A26" s="14"/>
      <c r="B26" s="9"/>
      <c r="C26" s="151"/>
      <c r="D26" s="28" t="s">
        <v>37</v>
      </c>
      <c r="E26" s="29" t="s">
        <v>187</v>
      </c>
      <c r="F26" s="9"/>
      <c r="G26" s="9"/>
      <c r="H26" s="26" t="s">
        <v>7</v>
      </c>
      <c r="I26" s="26" t="s">
        <v>8</v>
      </c>
      <c r="J26" s="26" t="s">
        <v>9</v>
      </c>
      <c r="K26" s="26" t="s">
        <v>10</v>
      </c>
      <c r="L26" s="26" t="s">
        <v>11</v>
      </c>
      <c r="M26" s="10"/>
      <c r="N26" s="41"/>
      <c r="O26" s="41"/>
      <c r="P26" s="6"/>
      <c r="Q26" s="21" t="s">
        <v>94</v>
      </c>
      <c r="R26" s="24"/>
      <c r="S26" s="24"/>
      <c r="T26" s="24"/>
      <c r="U26" s="24"/>
      <c r="V26" s="25"/>
      <c r="W26" s="6"/>
      <c r="X26" s="6"/>
      <c r="Y26" s="154"/>
      <c r="Z26" s="154"/>
    </row>
    <row r="27" spans="1:26" ht="19.5" thickBot="1" x14ac:dyDescent="0.35">
      <c r="A27" s="8" t="s">
        <v>176</v>
      </c>
      <c r="B27" s="9"/>
      <c r="C27" s="151"/>
      <c r="D27" s="30">
        <v>399</v>
      </c>
      <c r="E27" s="29" t="s">
        <v>198</v>
      </c>
      <c r="F27" s="9"/>
      <c r="G27" s="9"/>
      <c r="H27" s="125"/>
      <c r="I27" s="125"/>
      <c r="J27" s="125"/>
      <c r="K27" s="125"/>
      <c r="L27" s="125"/>
      <c r="M27" s="10"/>
      <c r="N27" s="41"/>
      <c r="O27" s="41"/>
      <c r="P27" s="6"/>
      <c r="Q27" s="45" t="s">
        <v>142</v>
      </c>
      <c r="R27" s="49"/>
      <c r="S27" s="49"/>
      <c r="T27" s="49"/>
      <c r="U27" s="49"/>
      <c r="V27" s="50"/>
      <c r="W27" s="6"/>
      <c r="X27" s="6"/>
      <c r="Y27" s="154"/>
      <c r="Z27" s="154"/>
    </row>
    <row r="28" spans="1:26" ht="16.5" thickBot="1" x14ac:dyDescent="0.3">
      <c r="A28" s="33" t="s">
        <v>1</v>
      </c>
      <c r="B28" s="34" t="s">
        <v>2</v>
      </c>
      <c r="C28" s="137" t="s">
        <v>208</v>
      </c>
      <c r="D28" s="35" t="s">
        <v>3</v>
      </c>
      <c r="E28" s="36" t="s">
        <v>99</v>
      </c>
      <c r="F28" s="115"/>
      <c r="G28" s="9"/>
      <c r="H28" s="126"/>
      <c r="I28" s="126"/>
      <c r="J28" s="126"/>
      <c r="K28" s="126"/>
      <c r="L28"/>
      <c r="M28" s="10"/>
      <c r="N28" s="41"/>
      <c r="O28" s="41"/>
      <c r="P28" s="6"/>
      <c r="Q28" s="6"/>
      <c r="R28" s="6"/>
      <c r="S28" s="6"/>
      <c r="T28" s="6"/>
      <c r="U28" s="6"/>
      <c r="V28" s="6"/>
      <c r="W28" s="6"/>
      <c r="X28" s="6"/>
    </row>
    <row r="29" spans="1:26" ht="15.75" thickBot="1" x14ac:dyDescent="0.3">
      <c r="A29" s="38" t="s">
        <v>161</v>
      </c>
      <c r="B29" s="39" t="s">
        <v>164</v>
      </c>
      <c r="C29" s="139">
        <v>1494821</v>
      </c>
      <c r="D29" s="72" t="s">
        <v>30</v>
      </c>
      <c r="E29" s="173">
        <f>280*0.8+25+43.75</f>
        <v>292.75</v>
      </c>
      <c r="F29" s="108"/>
      <c r="G29" s="9"/>
      <c r="H29" s="32">
        <v>128</v>
      </c>
      <c r="I29" s="32">
        <v>140</v>
      </c>
      <c r="J29" s="32">
        <v>152</v>
      </c>
      <c r="K29" s="32">
        <v>164</v>
      </c>
      <c r="L29" s="9"/>
      <c r="M29" s="10"/>
      <c r="N29" s="41"/>
      <c r="O29" s="41"/>
      <c r="P29" s="6"/>
      <c r="Q29" s="73" t="s">
        <v>95</v>
      </c>
      <c r="R29" s="74"/>
      <c r="S29" s="74"/>
      <c r="T29" s="74"/>
      <c r="U29" s="74"/>
      <c r="V29" s="75"/>
      <c r="W29" s="6"/>
      <c r="X29" s="6"/>
    </row>
    <row r="30" spans="1:26" ht="15.75" thickBot="1" x14ac:dyDescent="0.3">
      <c r="A30" s="38" t="s">
        <v>161</v>
      </c>
      <c r="B30" s="39" t="s">
        <v>165</v>
      </c>
      <c r="C30" s="139">
        <v>1494822</v>
      </c>
      <c r="D30" s="72" t="s">
        <v>162</v>
      </c>
      <c r="E30" s="173">
        <f>280*0.8+25+43.75</f>
        <v>292.75</v>
      </c>
      <c r="F30" s="108"/>
      <c r="G30" s="9"/>
      <c r="H30" s="188" t="s">
        <v>5</v>
      </c>
      <c r="I30" s="188"/>
      <c r="J30" s="188"/>
      <c r="K30" s="188"/>
      <c r="L30" s="188"/>
      <c r="M30" s="10"/>
      <c r="N30" s="41"/>
      <c r="O30" s="41"/>
      <c r="P30" s="6"/>
      <c r="Q30" s="6"/>
      <c r="R30" s="6"/>
      <c r="S30" s="6"/>
      <c r="T30" s="6"/>
      <c r="U30" s="6"/>
      <c r="V30" s="6"/>
      <c r="W30" s="6"/>
      <c r="X30" s="6"/>
    </row>
    <row r="31" spans="1:26" x14ac:dyDescent="0.25">
      <c r="A31" s="38" t="s">
        <v>161</v>
      </c>
      <c r="B31" s="76" t="s">
        <v>166</v>
      </c>
      <c r="C31" s="139">
        <v>1494820</v>
      </c>
      <c r="D31" s="72" t="s">
        <v>163</v>
      </c>
      <c r="E31" s="173">
        <f>280*0.8+25+43.75</f>
        <v>292.75</v>
      </c>
      <c r="F31" s="108"/>
      <c r="G31" s="9"/>
      <c r="H31" s="41" t="s">
        <v>7</v>
      </c>
      <c r="I31" s="41" t="s">
        <v>8</v>
      </c>
      <c r="J31" s="41" t="s">
        <v>9</v>
      </c>
      <c r="K31" s="41" t="s">
        <v>10</v>
      </c>
      <c r="L31" s="41" t="s">
        <v>11</v>
      </c>
      <c r="M31" s="10"/>
      <c r="N31" s="41"/>
      <c r="O31" s="41"/>
      <c r="P31" s="6"/>
      <c r="Q31" s="77" t="s">
        <v>98</v>
      </c>
      <c r="R31" s="78"/>
      <c r="S31" s="78"/>
      <c r="T31" s="78"/>
      <c r="U31" s="78"/>
      <c r="V31" s="79"/>
      <c r="W31" s="6"/>
      <c r="X31" s="6"/>
    </row>
    <row r="32" spans="1:26" ht="15.75" x14ac:dyDescent="0.25">
      <c r="A32" s="38" t="s">
        <v>20</v>
      </c>
      <c r="B32" s="42" t="s">
        <v>17</v>
      </c>
      <c r="C32" s="138">
        <v>1469846</v>
      </c>
      <c r="D32" s="40" t="s">
        <v>16</v>
      </c>
      <c r="E32" s="173">
        <f>130*0.8+25</f>
        <v>129</v>
      </c>
      <c r="F32" s="108"/>
      <c r="G32" s="9"/>
      <c r="H32" s="125"/>
      <c r="I32" s="125"/>
      <c r="J32" s="125"/>
      <c r="K32" s="125"/>
      <c r="L32" s="125"/>
      <c r="M32" s="43"/>
      <c r="N32" s="41"/>
      <c r="O32" s="41"/>
      <c r="P32" s="6"/>
      <c r="Q32" s="80" t="s">
        <v>103</v>
      </c>
      <c r="R32" s="81"/>
      <c r="S32" s="81"/>
      <c r="T32" s="81"/>
      <c r="U32" s="81"/>
      <c r="V32" s="82"/>
      <c r="W32" s="6"/>
      <c r="X32" s="6"/>
    </row>
    <row r="33" spans="1:24" ht="16.5" thickBot="1" x14ac:dyDescent="0.3">
      <c r="A33" s="38" t="s">
        <v>159</v>
      </c>
      <c r="B33" s="51" t="s">
        <v>18</v>
      </c>
      <c r="C33" s="138">
        <v>1442186</v>
      </c>
      <c r="D33" s="40" t="s">
        <v>16</v>
      </c>
      <c r="E33" s="173">
        <f>70*0.8</f>
        <v>56</v>
      </c>
      <c r="F33" s="108"/>
      <c r="G33" s="9"/>
      <c r="H33" s="126"/>
      <c r="I33" s="126"/>
      <c r="J33" s="126"/>
      <c r="K33" s="126"/>
      <c r="L33"/>
      <c r="M33" s="10"/>
      <c r="N33" s="41"/>
      <c r="O33" s="41"/>
      <c r="P33" s="6"/>
      <c r="Q33" s="83" t="s">
        <v>104</v>
      </c>
      <c r="R33" s="84"/>
      <c r="S33" s="84"/>
      <c r="T33" s="84"/>
      <c r="U33" s="84"/>
      <c r="V33" s="85"/>
      <c r="W33" s="6"/>
      <c r="X33" s="6"/>
    </row>
    <row r="34" spans="1:24" ht="15.75" thickBot="1" x14ac:dyDescent="0.3">
      <c r="A34" s="57" t="s">
        <v>67</v>
      </c>
      <c r="B34" s="58"/>
      <c r="C34" s="151"/>
      <c r="D34" s="59"/>
      <c r="E34" s="9"/>
      <c r="F34" s="103"/>
      <c r="G34" s="9"/>
      <c r="H34" s="32">
        <v>128</v>
      </c>
      <c r="I34" s="32">
        <v>140</v>
      </c>
      <c r="J34" s="32">
        <v>152</v>
      </c>
      <c r="K34" s="32">
        <v>164</v>
      </c>
      <c r="L34" s="9"/>
      <c r="M34" s="10"/>
      <c r="N34" s="41"/>
      <c r="O34" s="41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thickBot="1" x14ac:dyDescent="0.3">
      <c r="A35" s="66" t="s">
        <v>197</v>
      </c>
      <c r="B35" s="9"/>
      <c r="C35" s="151"/>
      <c r="D35" s="9"/>
      <c r="E35" s="9"/>
      <c r="F35" s="9"/>
      <c r="G35" s="9"/>
      <c r="H35" s="188" t="s">
        <v>169</v>
      </c>
      <c r="I35" s="188"/>
      <c r="J35" s="188"/>
      <c r="K35" s="188"/>
      <c r="L35" s="188"/>
      <c r="M35" s="10"/>
      <c r="N35" s="41"/>
      <c r="O35" s="41"/>
      <c r="P35" s="6"/>
      <c r="Q35" s="86" t="s">
        <v>154</v>
      </c>
      <c r="R35" s="87"/>
      <c r="S35" s="88"/>
      <c r="T35" s="6"/>
      <c r="U35" s="6"/>
      <c r="V35" s="6"/>
      <c r="W35" s="6"/>
      <c r="X35" s="6"/>
    </row>
    <row r="36" spans="1:24" x14ac:dyDescent="0.25">
      <c r="A36" s="66" t="s">
        <v>195</v>
      </c>
      <c r="B36" s="9"/>
      <c r="C36" s="151"/>
      <c r="D36" s="9"/>
      <c r="E36" s="9"/>
      <c r="F36" s="9"/>
      <c r="G36" s="41" t="s">
        <v>209</v>
      </c>
      <c r="H36" s="41" t="s">
        <v>22</v>
      </c>
      <c r="I36" s="41" t="s">
        <v>12</v>
      </c>
      <c r="J36" s="41" t="s">
        <v>13</v>
      </c>
      <c r="K36" s="41" t="s">
        <v>14</v>
      </c>
      <c r="L36" s="41" t="s">
        <v>15</v>
      </c>
      <c r="M36" s="68" t="s">
        <v>89</v>
      </c>
      <c r="N36" s="41"/>
      <c r="O36" s="41"/>
      <c r="P36" s="6"/>
      <c r="Q36" s="6"/>
      <c r="R36" s="6"/>
      <c r="S36" s="6"/>
      <c r="T36" s="6"/>
      <c r="U36" s="6"/>
      <c r="V36" s="6"/>
      <c r="W36" s="6"/>
      <c r="X36" s="6"/>
    </row>
    <row r="37" spans="1:24" ht="16.5" thickBot="1" x14ac:dyDescent="0.3">
      <c r="A37" s="89"/>
      <c r="B37" s="70"/>
      <c r="C37" s="135"/>
      <c r="D37" s="70"/>
      <c r="E37" s="70"/>
      <c r="F37" s="70"/>
      <c r="G37" s="140"/>
      <c r="H37" s="127"/>
      <c r="I37" s="127"/>
      <c r="J37" s="127"/>
      <c r="K37" s="127"/>
      <c r="L37" s="127"/>
      <c r="M37" s="128"/>
      <c r="N37" s="41"/>
      <c r="O37" s="41"/>
      <c r="P37" s="6"/>
      <c r="Q37" s="133"/>
      <c r="R37" s="134"/>
      <c r="S37" s="134"/>
      <c r="T37" s="6"/>
      <c r="U37" s="6"/>
      <c r="V37" s="6"/>
      <c r="W37" s="6"/>
      <c r="X37" s="6"/>
    </row>
    <row r="38" spans="1:24" x14ac:dyDescent="0.25">
      <c r="A38" s="14"/>
      <c r="B38" s="28" t="s">
        <v>38</v>
      </c>
      <c r="C38" s="151"/>
      <c r="D38" s="28" t="s">
        <v>39</v>
      </c>
      <c r="E38" s="29" t="s">
        <v>187</v>
      </c>
      <c r="F38" s="9"/>
      <c r="G38" s="9"/>
      <c r="H38" s="188" t="s">
        <v>36</v>
      </c>
      <c r="I38" s="188"/>
      <c r="J38" s="188"/>
      <c r="K38" s="188"/>
      <c r="L38" s="188"/>
      <c r="M38" s="90"/>
      <c r="N38" s="91"/>
      <c r="O38" s="91"/>
      <c r="P38" s="6"/>
      <c r="Q38" s="133"/>
      <c r="R38" s="134"/>
      <c r="S38" s="134"/>
      <c r="T38" s="6"/>
      <c r="U38" s="6"/>
      <c r="V38" s="6"/>
      <c r="W38" s="6"/>
      <c r="X38" s="6"/>
    </row>
    <row r="39" spans="1:24" ht="19.5" thickBot="1" x14ac:dyDescent="0.35">
      <c r="A39" s="8" t="s">
        <v>21</v>
      </c>
      <c r="B39" s="30">
        <v>1349</v>
      </c>
      <c r="C39" s="151"/>
      <c r="D39" s="30">
        <v>1449</v>
      </c>
      <c r="E39" s="29" t="s">
        <v>198</v>
      </c>
      <c r="F39" s="9"/>
      <c r="G39" s="9"/>
      <c r="H39" s="41" t="s">
        <v>7</v>
      </c>
      <c r="I39" s="41" t="s">
        <v>8</v>
      </c>
      <c r="J39" s="41" t="s">
        <v>9</v>
      </c>
      <c r="K39" s="41" t="s">
        <v>10</v>
      </c>
      <c r="L39" s="41" t="s">
        <v>11</v>
      </c>
      <c r="M39" s="10"/>
      <c r="N39" s="6"/>
      <c r="O39" s="6"/>
      <c r="P39" s="6"/>
      <c r="Q39" s="133"/>
      <c r="R39" s="134"/>
      <c r="S39" s="134"/>
      <c r="T39" s="6"/>
      <c r="U39" s="6"/>
      <c r="V39" s="6"/>
      <c r="W39" s="6"/>
      <c r="X39" s="6"/>
    </row>
    <row r="40" spans="1:24" ht="15.75" x14ac:dyDescent="0.25">
      <c r="A40" s="33" t="s">
        <v>1</v>
      </c>
      <c r="B40" s="92" t="s">
        <v>2</v>
      </c>
      <c r="C40" s="137" t="s">
        <v>208</v>
      </c>
      <c r="D40" s="35" t="s">
        <v>3</v>
      </c>
      <c r="E40" s="36" t="s">
        <v>99</v>
      </c>
      <c r="F40" s="115"/>
      <c r="G40" s="9"/>
      <c r="H40" s="125"/>
      <c r="I40" s="125"/>
      <c r="J40" s="125"/>
      <c r="K40" s="125"/>
      <c r="L40" s="125"/>
      <c r="M40" s="10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x14ac:dyDescent="0.25">
      <c r="A41" s="38" t="s">
        <v>24</v>
      </c>
      <c r="B41" s="39" t="s">
        <v>29</v>
      </c>
      <c r="C41" s="138">
        <v>1581826</v>
      </c>
      <c r="D41" s="40" t="s">
        <v>30</v>
      </c>
      <c r="E41" s="173">
        <f>200*0.8+25+31.25+31.25+43.75</f>
        <v>291.25</v>
      </c>
      <c r="F41" s="108"/>
      <c r="G41" s="9"/>
      <c r="H41" s="126"/>
      <c r="I41" s="126"/>
      <c r="J41" s="126"/>
      <c r="K41" s="126"/>
      <c r="L41"/>
      <c r="M41" s="10"/>
      <c r="N41" s="6"/>
      <c r="O41" s="6"/>
      <c r="P41" s="6"/>
      <c r="Q41" s="7"/>
      <c r="R41" s="6"/>
      <c r="S41" s="6"/>
      <c r="T41" s="6"/>
      <c r="U41" s="6"/>
      <c r="V41" s="6"/>
      <c r="W41" s="6"/>
      <c r="X41" s="6"/>
    </row>
    <row r="42" spans="1:24" x14ac:dyDescent="0.25">
      <c r="A42" s="38" t="s">
        <v>25</v>
      </c>
      <c r="B42" s="42" t="s">
        <v>31</v>
      </c>
      <c r="C42" s="138">
        <v>1492318</v>
      </c>
      <c r="D42" s="40" t="s">
        <v>32</v>
      </c>
      <c r="E42" s="173">
        <f>170*0.8+25</f>
        <v>161</v>
      </c>
      <c r="F42" s="108"/>
      <c r="G42" s="9"/>
      <c r="H42" s="32">
        <v>128</v>
      </c>
      <c r="I42" s="32">
        <v>140</v>
      </c>
      <c r="J42" s="32">
        <v>152</v>
      </c>
      <c r="K42" s="32">
        <v>164</v>
      </c>
      <c r="L42" s="9"/>
      <c r="M42" s="10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x14ac:dyDescent="0.25">
      <c r="A43" s="38" t="s">
        <v>26</v>
      </c>
      <c r="B43" s="51" t="s">
        <v>33</v>
      </c>
      <c r="C43" s="138">
        <v>2001463</v>
      </c>
      <c r="D43" s="40" t="s">
        <v>30</v>
      </c>
      <c r="E43" s="173">
        <f>120*0.8</f>
        <v>96</v>
      </c>
      <c r="F43" s="108"/>
      <c r="G43" s="9"/>
      <c r="H43" s="188"/>
      <c r="I43" s="188"/>
      <c r="J43" s="188"/>
      <c r="K43" s="188"/>
      <c r="L43" s="188"/>
      <c r="M43" s="10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x14ac:dyDescent="0.25">
      <c r="A44" s="38" t="s">
        <v>61</v>
      </c>
      <c r="B44" s="93" t="s">
        <v>34</v>
      </c>
      <c r="C44" s="138">
        <v>1582899</v>
      </c>
      <c r="D44" s="94" t="s">
        <v>4</v>
      </c>
      <c r="E44" s="173">
        <f>280*0.8+25+25+25</f>
        <v>299</v>
      </c>
      <c r="F44" s="108"/>
      <c r="G44" s="9"/>
      <c r="H44" s="188" t="s">
        <v>202</v>
      </c>
      <c r="I44" s="188"/>
      <c r="J44" s="188"/>
      <c r="K44" s="188"/>
      <c r="L44" s="188"/>
      <c r="M44" s="10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x14ac:dyDescent="0.25">
      <c r="A45" s="38" t="s">
        <v>62</v>
      </c>
      <c r="B45" s="93" t="s">
        <v>63</v>
      </c>
      <c r="C45" s="138">
        <v>1581843</v>
      </c>
      <c r="D45" s="94" t="s">
        <v>4</v>
      </c>
      <c r="E45" s="173">
        <f>250*0.8+25+25+25</f>
        <v>275</v>
      </c>
      <c r="F45" s="108"/>
      <c r="G45" s="9"/>
      <c r="H45" s="41" t="s">
        <v>7</v>
      </c>
      <c r="I45" s="41" t="s">
        <v>8</v>
      </c>
      <c r="J45" s="41" t="s">
        <v>9</v>
      </c>
      <c r="K45" s="41" t="s">
        <v>10</v>
      </c>
      <c r="L45" s="41" t="s">
        <v>11</v>
      </c>
      <c r="M45" s="10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x14ac:dyDescent="0.25">
      <c r="A46" s="38" t="s">
        <v>65</v>
      </c>
      <c r="B46" s="95" t="s">
        <v>35</v>
      </c>
      <c r="C46" s="138">
        <v>1581848</v>
      </c>
      <c r="D46" s="95" t="s">
        <v>4</v>
      </c>
      <c r="E46" s="173">
        <f>250*0.8+25+25+25</f>
        <v>275</v>
      </c>
      <c r="F46" s="108"/>
      <c r="G46" s="9"/>
      <c r="H46" s="125"/>
      <c r="I46" s="125"/>
      <c r="J46" s="125"/>
      <c r="K46" s="125"/>
      <c r="L46" s="125"/>
      <c r="M46" s="10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x14ac:dyDescent="0.25">
      <c r="A47" s="38" t="s">
        <v>66</v>
      </c>
      <c r="B47" s="95" t="s">
        <v>64</v>
      </c>
      <c r="C47" s="138">
        <v>1581847</v>
      </c>
      <c r="D47" s="95" t="s">
        <v>4</v>
      </c>
      <c r="E47" s="173">
        <f>200*0.8+25+25+25</f>
        <v>235</v>
      </c>
      <c r="F47" s="108"/>
      <c r="G47" s="9"/>
      <c r="H47" s="126"/>
      <c r="I47" s="126"/>
      <c r="J47" s="126"/>
      <c r="K47" s="126"/>
      <c r="L47"/>
      <c r="M47" s="10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" customHeight="1" x14ac:dyDescent="0.25">
      <c r="A48" s="38" t="s">
        <v>70</v>
      </c>
      <c r="B48" s="95" t="s">
        <v>69</v>
      </c>
      <c r="C48" s="138">
        <v>2082876</v>
      </c>
      <c r="D48" s="40" t="s">
        <v>4</v>
      </c>
      <c r="E48" s="173">
        <f>280*0.8+25+31.25+25+25</f>
        <v>330.25</v>
      </c>
      <c r="F48" s="108"/>
      <c r="G48" s="9"/>
      <c r="H48" s="32">
        <v>128</v>
      </c>
      <c r="I48" s="32">
        <v>140</v>
      </c>
      <c r="J48" s="32">
        <v>152</v>
      </c>
      <c r="K48" s="32">
        <v>164</v>
      </c>
      <c r="L48" s="9"/>
      <c r="M48" s="10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x14ac:dyDescent="0.25">
      <c r="A49" s="57" t="s">
        <v>129</v>
      </c>
      <c r="B49" s="9"/>
      <c r="C49" s="151"/>
      <c r="D49" s="9"/>
      <c r="E49" s="31"/>
      <c r="F49" s="103"/>
      <c r="G49" s="9"/>
      <c r="H49" s="9"/>
      <c r="I49" s="9"/>
      <c r="J49" s="9"/>
      <c r="K49" s="9"/>
      <c r="L49" s="9"/>
      <c r="M49" s="10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x14ac:dyDescent="0.25">
      <c r="A50" s="57" t="s">
        <v>128</v>
      </c>
      <c r="B50" s="9"/>
      <c r="C50" s="151"/>
      <c r="D50" s="9"/>
      <c r="E50" s="31"/>
      <c r="F50" s="103"/>
      <c r="G50" s="9"/>
      <c r="H50" s="188" t="s">
        <v>201</v>
      </c>
      <c r="I50" s="188"/>
      <c r="J50" s="188"/>
      <c r="K50" s="188"/>
      <c r="L50" s="188"/>
      <c r="M50" s="10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" customHeight="1" x14ac:dyDescent="0.25">
      <c r="A51" s="66" t="s">
        <v>189</v>
      </c>
      <c r="B51" s="9"/>
      <c r="C51" s="151"/>
      <c r="D51" s="9"/>
      <c r="E51" s="9"/>
      <c r="F51" s="9"/>
      <c r="G51" s="41" t="s">
        <v>209</v>
      </c>
      <c r="H51" s="41" t="s">
        <v>22</v>
      </c>
      <c r="I51" s="41" t="s">
        <v>12</v>
      </c>
      <c r="J51" s="41" t="s">
        <v>13</v>
      </c>
      <c r="K51" s="41" t="s">
        <v>14</v>
      </c>
      <c r="L51" s="41" t="s">
        <v>15</v>
      </c>
      <c r="M51" s="68" t="s">
        <v>89</v>
      </c>
      <c r="N51" s="41"/>
      <c r="O51" s="41"/>
      <c r="P51" s="6"/>
      <c r="Q51" s="6"/>
      <c r="R51" s="6"/>
      <c r="S51" s="6"/>
      <c r="T51" s="6"/>
      <c r="U51" s="6"/>
      <c r="V51" s="6"/>
      <c r="W51" s="6"/>
      <c r="X51" s="6"/>
    </row>
    <row r="52" spans="1:24" ht="15.75" x14ac:dyDescent="0.25">
      <c r="A52" s="57" t="s">
        <v>131</v>
      </c>
      <c r="B52" s="9"/>
      <c r="C52" s="151"/>
      <c r="D52" s="9"/>
      <c r="E52" s="9"/>
      <c r="F52" s="9"/>
      <c r="G52" s="141"/>
      <c r="H52" s="125"/>
      <c r="I52" s="125"/>
      <c r="J52" s="125"/>
      <c r="K52" s="125"/>
      <c r="L52" s="125"/>
      <c r="M52" s="129"/>
      <c r="N52" s="41"/>
      <c r="O52" s="41"/>
      <c r="P52" s="6"/>
      <c r="Q52" s="6"/>
      <c r="R52" s="6"/>
      <c r="S52" s="6"/>
      <c r="T52" s="6"/>
      <c r="U52" s="6"/>
      <c r="V52" s="6"/>
      <c r="W52" s="6"/>
      <c r="X52" s="6"/>
    </row>
    <row r="53" spans="1:24" x14ac:dyDescent="0.25">
      <c r="A53" s="66" t="s">
        <v>196</v>
      </c>
      <c r="B53" s="9"/>
      <c r="C53" s="151"/>
      <c r="D53" s="9"/>
      <c r="E53" s="9"/>
      <c r="F53" s="9"/>
      <c r="G53" s="9"/>
      <c r="H53" s="189" t="s">
        <v>27</v>
      </c>
      <c r="I53" s="189"/>
      <c r="J53" s="189"/>
      <c r="K53" s="189"/>
      <c r="L53" s="189"/>
      <c r="M53" s="10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x14ac:dyDescent="0.25">
      <c r="A54" s="57" t="s">
        <v>130</v>
      </c>
      <c r="B54" s="9"/>
      <c r="C54" s="151"/>
      <c r="D54" s="9"/>
      <c r="E54" s="9"/>
      <c r="F54" s="9"/>
      <c r="G54" s="9"/>
      <c r="H54" s="41" t="s">
        <v>7</v>
      </c>
      <c r="I54" s="41" t="s">
        <v>8</v>
      </c>
      <c r="J54" s="41" t="s">
        <v>9</v>
      </c>
      <c r="K54" s="41" t="s">
        <v>10</v>
      </c>
      <c r="L54" s="41" t="s">
        <v>11</v>
      </c>
      <c r="M54" s="10"/>
      <c r="N54" s="6"/>
      <c r="O54" s="6"/>
      <c r="P54" s="6"/>
      <c r="Q54" s="6"/>
      <c r="R54" s="198"/>
      <c r="S54" s="198"/>
      <c r="T54" s="6"/>
      <c r="U54" s="6"/>
      <c r="V54" s="6"/>
      <c r="W54" s="6"/>
      <c r="X54" s="6"/>
    </row>
    <row r="55" spans="1:24" ht="15.75" x14ac:dyDescent="0.25">
      <c r="A55" s="57" t="s">
        <v>181</v>
      </c>
      <c r="B55" s="9"/>
      <c r="C55" s="151"/>
      <c r="D55" s="9"/>
      <c r="E55" s="9"/>
      <c r="F55" s="9"/>
      <c r="G55" s="9"/>
      <c r="H55" s="125"/>
      <c r="I55" s="125"/>
      <c r="J55" s="125"/>
      <c r="K55" s="125"/>
      <c r="L55" s="125" t="s">
        <v>0</v>
      </c>
      <c r="M55" s="10"/>
      <c r="N55" s="9"/>
      <c r="O55" s="9"/>
      <c r="P55" s="6"/>
      <c r="Q55" s="6"/>
      <c r="R55" s="198"/>
      <c r="S55" s="198"/>
      <c r="T55" s="6"/>
      <c r="U55" s="6"/>
      <c r="V55" s="6"/>
      <c r="W55" s="6"/>
      <c r="X55" s="6"/>
    </row>
    <row r="56" spans="1:24" ht="15.75" x14ac:dyDescent="0.25">
      <c r="A56" s="97"/>
      <c r="B56" s="9"/>
      <c r="C56" s="151"/>
      <c r="D56" s="9"/>
      <c r="E56" s="9"/>
      <c r="F56" s="9"/>
      <c r="G56" s="9"/>
      <c r="H56" s="126"/>
      <c r="I56" s="126"/>
      <c r="J56" s="126"/>
      <c r="K56" s="126"/>
      <c r="L56"/>
      <c r="M56" s="90"/>
      <c r="N56" s="91"/>
      <c r="O56" s="91"/>
      <c r="P56" s="6"/>
      <c r="Q56" s="6"/>
      <c r="R56" s="6"/>
      <c r="S56" s="6"/>
      <c r="T56" s="6"/>
      <c r="U56" s="6"/>
      <c r="V56" s="6"/>
      <c r="W56" s="6"/>
      <c r="X56" s="6"/>
    </row>
    <row r="57" spans="1:24" x14ac:dyDescent="0.25">
      <c r="A57" s="66"/>
      <c r="B57" s="9"/>
      <c r="C57" s="151"/>
      <c r="D57" s="9"/>
      <c r="E57" s="9"/>
      <c r="F57" s="9"/>
      <c r="G57" s="9"/>
      <c r="H57" s="96">
        <v>128</v>
      </c>
      <c r="I57" s="96">
        <v>140</v>
      </c>
      <c r="J57" s="96">
        <v>152</v>
      </c>
      <c r="K57" s="96">
        <v>164</v>
      </c>
      <c r="L57" s="9"/>
      <c r="M57" s="68"/>
      <c r="N57" s="41"/>
      <c r="O57" s="41"/>
      <c r="P57" s="6"/>
      <c r="Q57" s="6"/>
      <c r="R57" s="6"/>
      <c r="S57" s="6"/>
      <c r="T57" s="6"/>
      <c r="U57" s="6"/>
      <c r="V57" s="6"/>
      <c r="W57" s="6"/>
      <c r="X57" s="6"/>
    </row>
    <row r="58" spans="1:24" x14ac:dyDescent="0.25">
      <c r="A58" s="97"/>
      <c r="B58" s="9"/>
      <c r="C58" s="151"/>
      <c r="D58" s="9"/>
      <c r="E58" s="9"/>
      <c r="F58" s="9"/>
      <c r="G58" s="9"/>
      <c r="H58" s="188" t="s">
        <v>28</v>
      </c>
      <c r="I58" s="188"/>
      <c r="J58" s="188"/>
      <c r="K58" s="188"/>
      <c r="L58" s="188"/>
      <c r="M58" s="68"/>
      <c r="N58" s="41"/>
      <c r="O58" s="41"/>
      <c r="P58" s="6"/>
      <c r="Q58" s="6"/>
      <c r="R58" s="6"/>
      <c r="S58" s="6"/>
      <c r="T58" s="6"/>
      <c r="U58" s="6"/>
      <c r="V58" s="6"/>
      <c r="W58" s="6"/>
      <c r="X58" s="6"/>
    </row>
    <row r="59" spans="1:24" x14ac:dyDescent="0.25">
      <c r="A59" s="14"/>
      <c r="B59" s="9"/>
      <c r="C59" s="151"/>
      <c r="D59" s="9"/>
      <c r="E59" s="9"/>
      <c r="F59" s="9"/>
      <c r="G59" s="9"/>
      <c r="H59" s="41" t="s">
        <v>7</v>
      </c>
      <c r="I59" s="41" t="s">
        <v>8</v>
      </c>
      <c r="J59" s="41" t="s">
        <v>9</v>
      </c>
      <c r="K59" s="41" t="s">
        <v>10</v>
      </c>
      <c r="L59" s="41" t="s">
        <v>11</v>
      </c>
      <c r="M59" s="90"/>
      <c r="N59" s="91"/>
      <c r="O59" s="91"/>
      <c r="P59" s="6"/>
      <c r="Q59" s="6"/>
      <c r="R59" s="6"/>
      <c r="S59" s="6"/>
      <c r="T59" s="6"/>
      <c r="U59" s="6"/>
      <c r="V59" s="6"/>
      <c r="W59" s="6"/>
      <c r="X59" s="6"/>
    </row>
    <row r="60" spans="1:24" ht="15.75" x14ac:dyDescent="0.25">
      <c r="A60" s="14"/>
      <c r="B60" s="9"/>
      <c r="C60" s="151"/>
      <c r="D60" s="9"/>
      <c r="E60" s="9"/>
      <c r="F60" s="9"/>
      <c r="G60" s="9"/>
      <c r="H60" s="125"/>
      <c r="I60" s="125"/>
      <c r="J60" s="125"/>
      <c r="K60" s="125"/>
      <c r="L60" s="125" t="s">
        <v>0</v>
      </c>
      <c r="M60" s="68"/>
      <c r="N60" s="41"/>
      <c r="O60" s="41"/>
      <c r="P60" s="6"/>
      <c r="Q60" s="6"/>
      <c r="R60" s="6"/>
      <c r="S60" s="6"/>
      <c r="T60" s="6"/>
      <c r="U60" s="6"/>
      <c r="V60" s="6"/>
      <c r="W60" s="6"/>
      <c r="X60" s="6"/>
    </row>
    <row r="61" spans="1:24" ht="15.75" x14ac:dyDescent="0.25">
      <c r="A61" s="14"/>
      <c r="B61" s="9"/>
      <c r="C61" s="151"/>
      <c r="D61" s="9"/>
      <c r="E61" s="9"/>
      <c r="F61" s="9"/>
      <c r="G61" s="9"/>
      <c r="H61" s="126"/>
      <c r="I61" s="126"/>
      <c r="J61" s="126"/>
      <c r="K61" s="126"/>
      <c r="L61"/>
      <c r="M61" s="68"/>
      <c r="N61" s="41"/>
      <c r="O61" s="41"/>
      <c r="P61" s="6"/>
      <c r="Q61" s="6"/>
      <c r="R61" s="6"/>
      <c r="S61" s="6"/>
      <c r="T61" s="6"/>
      <c r="U61" s="6"/>
      <c r="V61" s="6"/>
      <c r="W61" s="6"/>
      <c r="X61" s="6"/>
    </row>
    <row r="62" spans="1:24" x14ac:dyDescent="0.25">
      <c r="A62" s="14"/>
      <c r="B62" s="9"/>
      <c r="C62" s="151"/>
      <c r="D62" s="9"/>
      <c r="E62" s="9"/>
      <c r="F62" s="9"/>
      <c r="G62" s="9"/>
      <c r="H62" s="96">
        <v>128</v>
      </c>
      <c r="I62" s="96">
        <v>140</v>
      </c>
      <c r="J62" s="96">
        <v>152</v>
      </c>
      <c r="K62" s="96">
        <v>164</v>
      </c>
      <c r="L62" s="9"/>
      <c r="M62" s="90"/>
      <c r="N62" s="91"/>
      <c r="O62" s="91"/>
      <c r="P62" s="6"/>
      <c r="Q62" s="6"/>
      <c r="R62" s="6"/>
      <c r="S62" s="6"/>
      <c r="T62" s="6"/>
      <c r="U62" s="6"/>
      <c r="V62" s="6"/>
      <c r="W62" s="6"/>
      <c r="X62" s="6"/>
    </row>
    <row r="63" spans="1:24" x14ac:dyDescent="0.25">
      <c r="A63" s="14"/>
      <c r="B63" s="9"/>
      <c r="C63" s="151"/>
      <c r="D63" s="9"/>
      <c r="E63" s="9"/>
      <c r="F63" s="9"/>
      <c r="G63" s="9"/>
      <c r="H63" s="188" t="s">
        <v>90</v>
      </c>
      <c r="I63" s="188"/>
      <c r="J63" s="188"/>
      <c r="K63" s="188"/>
      <c r="L63" s="188"/>
      <c r="M63" s="68"/>
      <c r="N63" s="41"/>
      <c r="O63" s="41"/>
      <c r="P63" s="6"/>
      <c r="Q63" s="6"/>
      <c r="R63" s="6"/>
      <c r="S63" s="6"/>
      <c r="T63" s="6"/>
      <c r="U63" s="6"/>
      <c r="V63" s="6"/>
      <c r="W63" s="6"/>
      <c r="X63" s="6"/>
    </row>
    <row r="64" spans="1:24" x14ac:dyDescent="0.25">
      <c r="A64" s="98"/>
      <c r="B64" s="9"/>
      <c r="C64" s="151"/>
      <c r="D64" s="9"/>
      <c r="E64" s="9"/>
      <c r="F64" s="9"/>
      <c r="G64" s="9"/>
      <c r="H64" s="99"/>
      <c r="I64" s="41"/>
      <c r="J64" s="41" t="s">
        <v>8</v>
      </c>
      <c r="K64" s="41"/>
      <c r="L64" s="41"/>
      <c r="M64" s="68"/>
      <c r="N64" s="41"/>
      <c r="O64" s="41"/>
      <c r="P64" s="6"/>
      <c r="Q64" s="6"/>
      <c r="R64" s="6"/>
      <c r="S64" s="6"/>
      <c r="T64" s="6"/>
      <c r="U64" s="6"/>
      <c r="V64" s="6"/>
      <c r="W64" s="6"/>
      <c r="X64" s="6"/>
    </row>
    <row r="65" spans="1:24" ht="16.5" thickBot="1" x14ac:dyDescent="0.3">
      <c r="A65" s="100"/>
      <c r="B65" s="70"/>
      <c r="C65" s="135"/>
      <c r="D65" s="70"/>
      <c r="E65" s="70"/>
      <c r="F65" s="70"/>
      <c r="G65" s="70"/>
      <c r="H65" s="70"/>
      <c r="I65" s="101"/>
      <c r="J65" s="127"/>
      <c r="K65" s="101"/>
      <c r="L65" s="101"/>
      <c r="M65" s="102"/>
      <c r="N65" s="9"/>
      <c r="O65" s="9"/>
      <c r="P65" s="6"/>
      <c r="Q65" s="6"/>
      <c r="R65" s="6"/>
      <c r="S65" s="6"/>
      <c r="T65" s="6"/>
      <c r="U65" s="6"/>
      <c r="V65" s="6"/>
      <c r="W65" s="6"/>
      <c r="X65" s="6"/>
    </row>
    <row r="66" spans="1:24" x14ac:dyDescent="0.25">
      <c r="A66" s="14"/>
      <c r="B66" s="9"/>
      <c r="C66" s="151"/>
      <c r="D66" s="28" t="s">
        <v>37</v>
      </c>
      <c r="E66" s="29" t="s">
        <v>187</v>
      </c>
      <c r="F66" s="29"/>
      <c r="G66" s="9"/>
      <c r="H66" s="188" t="s">
        <v>36</v>
      </c>
      <c r="I66" s="188"/>
      <c r="J66" s="188"/>
      <c r="K66" s="188"/>
      <c r="L66" s="188"/>
      <c r="M66" s="10"/>
      <c r="N66" s="9"/>
      <c r="O66" s="9"/>
      <c r="P66" s="6"/>
      <c r="Q66" s="6"/>
      <c r="R66" s="6"/>
      <c r="S66" s="6"/>
      <c r="T66" s="6"/>
      <c r="U66" s="6"/>
      <c r="V66" s="6"/>
      <c r="W66" s="6"/>
      <c r="X66" s="6"/>
    </row>
    <row r="67" spans="1:24" ht="19.5" thickBot="1" x14ac:dyDescent="0.35">
      <c r="A67" s="8" t="s">
        <v>180</v>
      </c>
      <c r="B67" s="9"/>
      <c r="C67" s="151"/>
      <c r="D67" s="30">
        <v>499</v>
      </c>
      <c r="E67" s="29" t="s">
        <v>198</v>
      </c>
      <c r="F67" s="29"/>
      <c r="G67" s="9"/>
      <c r="H67" s="41" t="s">
        <v>7</v>
      </c>
      <c r="I67" s="41" t="s">
        <v>8</v>
      </c>
      <c r="J67" s="41" t="s">
        <v>9</v>
      </c>
      <c r="K67" s="41" t="s">
        <v>10</v>
      </c>
      <c r="L67" s="41" t="s">
        <v>11</v>
      </c>
      <c r="M67" s="10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5.75" x14ac:dyDescent="0.25">
      <c r="A68" s="33" t="s">
        <v>1</v>
      </c>
      <c r="B68" s="34" t="s">
        <v>2</v>
      </c>
      <c r="C68" s="137" t="s">
        <v>208</v>
      </c>
      <c r="D68" s="35" t="s">
        <v>3</v>
      </c>
      <c r="E68" s="36" t="s">
        <v>99</v>
      </c>
      <c r="F68" s="115"/>
      <c r="G68" s="9"/>
      <c r="H68" s="125"/>
      <c r="I68" s="125"/>
      <c r="J68" s="125"/>
      <c r="K68" s="125"/>
      <c r="L68" s="125" t="s">
        <v>0</v>
      </c>
      <c r="M68" s="10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5.75" x14ac:dyDescent="0.25">
      <c r="A69" s="38" t="s">
        <v>24</v>
      </c>
      <c r="B69" s="39" t="s">
        <v>29</v>
      </c>
      <c r="C69" s="138">
        <v>1581826</v>
      </c>
      <c r="D69" s="40" t="s">
        <v>30</v>
      </c>
      <c r="E69" s="173">
        <f>200*0.8+25+31.25+31.25+43.75</f>
        <v>291.25</v>
      </c>
      <c r="F69" s="108"/>
      <c r="G69" s="9"/>
      <c r="H69" s="126"/>
      <c r="I69" s="126"/>
      <c r="J69" s="126"/>
      <c r="K69" s="126"/>
      <c r="L69"/>
      <c r="M69" s="10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x14ac:dyDescent="0.25">
      <c r="A70" s="38" t="s">
        <v>25</v>
      </c>
      <c r="B70" s="42" t="s">
        <v>31</v>
      </c>
      <c r="C70" s="138">
        <v>1492318</v>
      </c>
      <c r="D70" s="40" t="s">
        <v>32</v>
      </c>
      <c r="E70" s="173">
        <f>170*0.8+25</f>
        <v>161</v>
      </c>
      <c r="F70" s="108"/>
      <c r="G70" s="9"/>
      <c r="H70" s="32">
        <v>128</v>
      </c>
      <c r="I70" s="32">
        <v>140</v>
      </c>
      <c r="J70" s="32">
        <v>152</v>
      </c>
      <c r="K70" s="32">
        <v>164</v>
      </c>
      <c r="L70" s="9"/>
      <c r="M70" s="10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x14ac:dyDescent="0.25">
      <c r="A71" s="38" t="s">
        <v>203</v>
      </c>
      <c r="B71" s="51" t="s">
        <v>33</v>
      </c>
      <c r="C71" s="138">
        <v>2001463</v>
      </c>
      <c r="D71" s="40" t="s">
        <v>30</v>
      </c>
      <c r="E71" s="173">
        <f>120*0.8</f>
        <v>96</v>
      </c>
      <c r="F71" s="108"/>
      <c r="G71" s="9"/>
      <c r="H71" s="188" t="s">
        <v>202</v>
      </c>
      <c r="I71" s="188"/>
      <c r="J71" s="188"/>
      <c r="K71" s="188"/>
      <c r="L71" s="188"/>
      <c r="M71" s="10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x14ac:dyDescent="0.25">
      <c r="A72" s="57" t="s">
        <v>129</v>
      </c>
      <c r="B72" s="9"/>
      <c r="C72" s="151"/>
      <c r="D72" s="9"/>
      <c r="E72" s="9"/>
      <c r="F72" s="103"/>
      <c r="G72" s="9"/>
      <c r="H72" s="41" t="s">
        <v>7</v>
      </c>
      <c r="I72" s="41" t="s">
        <v>8</v>
      </c>
      <c r="J72" s="41" t="s">
        <v>9</v>
      </c>
      <c r="K72" s="41" t="s">
        <v>10</v>
      </c>
      <c r="L72" s="41" t="s">
        <v>11</v>
      </c>
      <c r="M72" s="10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5.75" x14ac:dyDescent="0.25">
      <c r="A73" s="57" t="s">
        <v>128</v>
      </c>
      <c r="B73" s="9"/>
      <c r="C73" s="151"/>
      <c r="D73" s="9"/>
      <c r="E73" s="9"/>
      <c r="F73" s="9"/>
      <c r="G73" s="9"/>
      <c r="H73" s="125"/>
      <c r="I73" s="125"/>
      <c r="J73" s="125"/>
      <c r="K73" s="125"/>
      <c r="L73" s="125" t="s">
        <v>0</v>
      </c>
      <c r="M73" s="10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5.75" x14ac:dyDescent="0.25">
      <c r="A74" s="66" t="s">
        <v>189</v>
      </c>
      <c r="B74" s="9"/>
      <c r="C74" s="151"/>
      <c r="D74" s="9"/>
      <c r="E74" s="9"/>
      <c r="F74" s="9"/>
      <c r="G74" s="9"/>
      <c r="H74" s="126"/>
      <c r="I74" s="126"/>
      <c r="J74" s="126"/>
      <c r="K74" s="126"/>
      <c r="L74"/>
      <c r="M74" s="10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x14ac:dyDescent="0.25">
      <c r="A75" s="66"/>
      <c r="B75" s="9"/>
      <c r="C75" s="151"/>
      <c r="D75" s="9"/>
      <c r="E75" s="9"/>
      <c r="F75" s="9"/>
      <c r="G75" s="9"/>
      <c r="H75" s="32">
        <v>128</v>
      </c>
      <c r="I75" s="32">
        <v>140</v>
      </c>
      <c r="J75" s="32">
        <v>152</v>
      </c>
      <c r="K75" s="32">
        <v>164</v>
      </c>
      <c r="L75" s="9"/>
      <c r="M75" s="10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x14ac:dyDescent="0.25">
      <c r="A76" s="66"/>
      <c r="B76" s="9"/>
      <c r="C76" s="151"/>
      <c r="D76" s="9"/>
      <c r="E76" s="9"/>
      <c r="F76" s="9"/>
      <c r="G76" s="9"/>
      <c r="H76" s="188" t="s">
        <v>201</v>
      </c>
      <c r="I76" s="188"/>
      <c r="J76" s="188"/>
      <c r="K76" s="188"/>
      <c r="L76" s="188"/>
      <c r="M76" s="10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x14ac:dyDescent="0.25">
      <c r="A77" s="14"/>
      <c r="B77" s="9"/>
      <c r="C77" s="151"/>
      <c r="D77" s="9"/>
      <c r="E77" s="9"/>
      <c r="F77" s="9"/>
      <c r="G77" s="41" t="s">
        <v>209</v>
      </c>
      <c r="H77" s="41" t="s">
        <v>22</v>
      </c>
      <c r="I77" s="41" t="s">
        <v>12</v>
      </c>
      <c r="J77" s="41" t="s">
        <v>13</v>
      </c>
      <c r="K77" s="41" t="s">
        <v>14</v>
      </c>
      <c r="L77" s="41" t="s">
        <v>15</v>
      </c>
      <c r="M77" s="68" t="s">
        <v>89</v>
      </c>
      <c r="N77" s="41"/>
      <c r="O77" s="41"/>
      <c r="P77" s="6"/>
      <c r="Q77" s="6"/>
      <c r="R77" s="6"/>
      <c r="S77" s="6"/>
      <c r="T77" s="6"/>
      <c r="U77" s="6"/>
      <c r="V77" s="6"/>
      <c r="W77" s="6"/>
      <c r="X77" s="6"/>
    </row>
    <row r="78" spans="1:24" ht="16.5" thickBot="1" x14ac:dyDescent="0.3">
      <c r="A78" s="100"/>
      <c r="B78" s="70"/>
      <c r="C78" s="135"/>
      <c r="D78" s="70"/>
      <c r="E78" s="70"/>
      <c r="F78" s="70"/>
      <c r="G78" s="140"/>
      <c r="H78" s="127"/>
      <c r="I78" s="127"/>
      <c r="J78" s="127"/>
      <c r="K78" s="127"/>
      <c r="L78" s="127"/>
      <c r="M78" s="128"/>
      <c r="N78" s="41"/>
      <c r="O78" s="41"/>
      <c r="P78" s="6"/>
      <c r="Q78" s="6"/>
      <c r="R78" s="6"/>
      <c r="S78" s="6"/>
      <c r="T78" s="6"/>
      <c r="U78" s="6"/>
      <c r="V78" s="6"/>
      <c r="W78" s="6"/>
      <c r="X78" s="6"/>
    </row>
    <row r="79" spans="1:24" x14ac:dyDescent="0.25">
      <c r="A79" s="14"/>
      <c r="B79" s="9"/>
      <c r="C79" s="151"/>
      <c r="D79" s="28" t="s">
        <v>37</v>
      </c>
      <c r="E79" s="29" t="s">
        <v>187</v>
      </c>
      <c r="F79" s="9"/>
      <c r="G79" s="9"/>
      <c r="H79" s="188" t="s">
        <v>36</v>
      </c>
      <c r="I79" s="188"/>
      <c r="J79" s="188"/>
      <c r="K79" s="188"/>
      <c r="L79" s="188"/>
      <c r="M79" s="10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9.5" thickBot="1" x14ac:dyDescent="0.35">
      <c r="A80" s="8" t="s">
        <v>179</v>
      </c>
      <c r="B80" s="9"/>
      <c r="C80" s="151"/>
      <c r="D80" s="30">
        <v>499</v>
      </c>
      <c r="E80" s="29" t="s">
        <v>198</v>
      </c>
      <c r="F80" s="9"/>
      <c r="G80" s="9"/>
      <c r="H80" s="41" t="s">
        <v>7</v>
      </c>
      <c r="I80" s="41" t="s">
        <v>8</v>
      </c>
      <c r="J80" s="41" t="s">
        <v>9</v>
      </c>
      <c r="K80" s="41" t="s">
        <v>10</v>
      </c>
      <c r="L80" s="41" t="s">
        <v>11</v>
      </c>
      <c r="M80" s="10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5.75" x14ac:dyDescent="0.25">
      <c r="A81" s="33" t="s">
        <v>1</v>
      </c>
      <c r="B81" s="34" t="s">
        <v>2</v>
      </c>
      <c r="C81" s="137" t="s">
        <v>208</v>
      </c>
      <c r="D81" s="35" t="s">
        <v>3</v>
      </c>
      <c r="E81" s="36" t="s">
        <v>99</v>
      </c>
      <c r="F81" s="115"/>
      <c r="G81" s="9"/>
      <c r="H81" s="125"/>
      <c r="I81" s="125"/>
      <c r="J81" s="125"/>
      <c r="K81" s="125"/>
      <c r="L81" s="125" t="s">
        <v>0</v>
      </c>
      <c r="M81" s="10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5.75" x14ac:dyDescent="0.25">
      <c r="A82" s="38" t="s">
        <v>24</v>
      </c>
      <c r="B82" s="39" t="s">
        <v>41</v>
      </c>
      <c r="C82" s="138">
        <v>1581825</v>
      </c>
      <c r="D82" s="40" t="s">
        <v>40</v>
      </c>
      <c r="E82" s="173">
        <f>200*0.8+25+31.25+31.25+43.75</f>
        <v>291.25</v>
      </c>
      <c r="F82" s="108"/>
      <c r="G82" s="9"/>
      <c r="H82" s="126"/>
      <c r="I82" s="126"/>
      <c r="J82" s="126"/>
      <c r="K82" s="126"/>
      <c r="L82"/>
      <c r="M82" s="10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x14ac:dyDescent="0.25">
      <c r="A83" s="38" t="s">
        <v>25</v>
      </c>
      <c r="B83" s="42" t="s">
        <v>42</v>
      </c>
      <c r="C83" s="138">
        <v>1492317</v>
      </c>
      <c r="D83" s="40" t="s">
        <v>40</v>
      </c>
      <c r="E83" s="173">
        <f>170*0.8+25</f>
        <v>161</v>
      </c>
      <c r="F83" s="108"/>
      <c r="G83" s="9"/>
      <c r="H83" s="32">
        <v>128</v>
      </c>
      <c r="I83" s="32">
        <v>140</v>
      </c>
      <c r="J83" s="32">
        <v>152</v>
      </c>
      <c r="K83" s="32">
        <v>164</v>
      </c>
      <c r="L83" s="9"/>
      <c r="M83" s="10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x14ac:dyDescent="0.25">
      <c r="A84" s="38" t="s">
        <v>203</v>
      </c>
      <c r="B84" s="51" t="s">
        <v>43</v>
      </c>
      <c r="C84" s="138">
        <v>2001462</v>
      </c>
      <c r="D84" s="40" t="s">
        <v>40</v>
      </c>
      <c r="E84" s="173">
        <f>120*0.8</f>
        <v>96</v>
      </c>
      <c r="F84" s="108"/>
      <c r="G84" s="9"/>
      <c r="H84" s="188" t="s">
        <v>202</v>
      </c>
      <c r="I84" s="188"/>
      <c r="J84" s="188"/>
      <c r="K84" s="188"/>
      <c r="L84" s="188"/>
      <c r="M84" s="10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x14ac:dyDescent="0.25">
      <c r="A85" s="57" t="s">
        <v>129</v>
      </c>
      <c r="B85" s="9"/>
      <c r="C85" s="151"/>
      <c r="D85" s="9"/>
      <c r="E85" s="103"/>
      <c r="F85" s="103"/>
      <c r="G85" s="9"/>
      <c r="H85" s="41" t="s">
        <v>7</v>
      </c>
      <c r="I85" s="41" t="s">
        <v>8</v>
      </c>
      <c r="J85" s="41" t="s">
        <v>9</v>
      </c>
      <c r="K85" s="41" t="s">
        <v>10</v>
      </c>
      <c r="L85" s="41" t="s">
        <v>11</v>
      </c>
      <c r="M85" s="10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5.75" x14ac:dyDescent="0.25">
      <c r="A86" s="57" t="s">
        <v>128</v>
      </c>
      <c r="B86" s="9"/>
      <c r="C86" s="151"/>
      <c r="D86" s="9"/>
      <c r="E86" s="9"/>
      <c r="F86" s="9"/>
      <c r="G86" s="9"/>
      <c r="H86" s="125"/>
      <c r="I86" s="125"/>
      <c r="J86" s="125"/>
      <c r="K86" s="125"/>
      <c r="L86" s="125" t="s">
        <v>0</v>
      </c>
      <c r="M86" s="10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5.75" x14ac:dyDescent="0.25">
      <c r="A87" s="66" t="s">
        <v>189</v>
      </c>
      <c r="B87" s="9"/>
      <c r="C87" s="151"/>
      <c r="D87" s="9"/>
      <c r="E87" s="9"/>
      <c r="F87" s="9"/>
      <c r="G87" s="9"/>
      <c r="H87" s="126"/>
      <c r="I87" s="126"/>
      <c r="J87" s="126"/>
      <c r="K87" s="126"/>
      <c r="L87"/>
      <c r="M87" s="10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x14ac:dyDescent="0.25">
      <c r="A88" s="97"/>
      <c r="B88" s="9"/>
      <c r="C88" s="151"/>
      <c r="D88" s="9"/>
      <c r="E88" s="9"/>
      <c r="F88" s="9"/>
      <c r="G88" s="9"/>
      <c r="H88" s="32">
        <v>128</v>
      </c>
      <c r="I88" s="32">
        <v>140</v>
      </c>
      <c r="J88" s="32">
        <v>152</v>
      </c>
      <c r="K88" s="32">
        <v>164</v>
      </c>
      <c r="L88" s="9"/>
      <c r="M88" s="10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x14ac:dyDescent="0.25">
      <c r="A89" s="66"/>
      <c r="B89" s="9"/>
      <c r="C89" s="151"/>
      <c r="D89" s="9"/>
      <c r="E89" s="9"/>
      <c r="F89" s="9"/>
      <c r="G89" s="9"/>
      <c r="H89" s="188" t="s">
        <v>201</v>
      </c>
      <c r="I89" s="188"/>
      <c r="J89" s="188"/>
      <c r="K89" s="188"/>
      <c r="L89" s="188"/>
      <c r="M89" s="10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x14ac:dyDescent="0.25">
      <c r="A90" s="14"/>
      <c r="B90" s="9"/>
      <c r="C90" s="151"/>
      <c r="D90" s="9"/>
      <c r="E90" s="9"/>
      <c r="F90" s="9"/>
      <c r="G90" s="41" t="s">
        <v>209</v>
      </c>
      <c r="H90" s="41" t="s">
        <v>22</v>
      </c>
      <c r="I90" s="41" t="s">
        <v>12</v>
      </c>
      <c r="J90" s="41" t="s">
        <v>13</v>
      </c>
      <c r="K90" s="41" t="s">
        <v>14</v>
      </c>
      <c r="L90" s="41" t="s">
        <v>15</v>
      </c>
      <c r="M90" s="68" t="s">
        <v>89</v>
      </c>
      <c r="N90" s="41"/>
      <c r="O90" s="41"/>
      <c r="P90" s="6"/>
      <c r="Q90" s="6"/>
      <c r="R90" s="6"/>
      <c r="S90" s="6"/>
      <c r="T90" s="6"/>
      <c r="U90" s="6"/>
      <c r="V90" s="6"/>
      <c r="W90" s="6"/>
      <c r="X90" s="6"/>
    </row>
    <row r="91" spans="1:24" ht="16.5" thickBot="1" x14ac:dyDescent="0.3">
      <c r="A91" s="100"/>
      <c r="B91" s="70"/>
      <c r="C91" s="135"/>
      <c r="D91" s="70"/>
      <c r="E91" s="70"/>
      <c r="F91" s="70"/>
      <c r="G91" s="140"/>
      <c r="H91" s="127"/>
      <c r="I91" s="127"/>
      <c r="J91" s="127"/>
      <c r="K91" s="127"/>
      <c r="L91" s="127"/>
      <c r="M91" s="128"/>
      <c r="N91" s="41"/>
      <c r="O91" s="41"/>
      <c r="P91" s="6"/>
      <c r="Q91" s="6"/>
      <c r="R91" s="6"/>
      <c r="S91" s="6"/>
      <c r="T91" s="6"/>
      <c r="U91" s="6"/>
      <c r="V91" s="6"/>
      <c r="W91" s="6"/>
      <c r="X91" s="6"/>
    </row>
    <row r="92" spans="1:24" ht="15.75" thickBot="1" x14ac:dyDescent="0.3">
      <c r="A92" s="14"/>
      <c r="B92" s="9"/>
      <c r="C92" s="151"/>
      <c r="D92" s="9"/>
      <c r="E92" s="9"/>
      <c r="F92" s="9"/>
      <c r="G92" s="9"/>
      <c r="H92" s="192" t="s">
        <v>177</v>
      </c>
      <c r="I92" s="192"/>
      <c r="J92" s="192"/>
      <c r="K92" s="192"/>
      <c r="L92" s="192"/>
      <c r="M92" s="10"/>
      <c r="N92" s="41"/>
      <c r="O92" s="41"/>
      <c r="P92" s="6"/>
      <c r="Q92" s="6"/>
      <c r="R92" s="6"/>
      <c r="S92" s="6"/>
      <c r="T92" s="6"/>
      <c r="U92" s="6"/>
      <c r="V92" s="6"/>
      <c r="W92" s="6"/>
      <c r="X92" s="6"/>
    </row>
    <row r="93" spans="1:24" x14ac:dyDescent="0.25">
      <c r="A93" s="14"/>
      <c r="B93" s="9"/>
      <c r="C93" s="151"/>
      <c r="D93" s="28" t="s">
        <v>37</v>
      </c>
      <c r="E93" s="29" t="s">
        <v>187</v>
      </c>
      <c r="F93" s="9"/>
      <c r="G93" s="9"/>
      <c r="H93" s="26" t="s">
        <v>7</v>
      </c>
      <c r="I93" s="26" t="s">
        <v>8</v>
      </c>
      <c r="J93" s="26" t="s">
        <v>9</v>
      </c>
      <c r="K93" s="26" t="s">
        <v>10</v>
      </c>
      <c r="L93" s="26" t="s">
        <v>11</v>
      </c>
      <c r="M93" s="10"/>
      <c r="N93" s="41"/>
      <c r="O93" s="41"/>
      <c r="P93" s="6"/>
      <c r="Q93" s="6"/>
      <c r="R93" s="6"/>
      <c r="S93" s="6"/>
      <c r="T93" s="6"/>
      <c r="U93" s="6"/>
      <c r="V93" s="6"/>
      <c r="W93" s="6"/>
      <c r="X93" s="6"/>
    </row>
    <row r="94" spans="1:24" ht="19.5" thickBot="1" x14ac:dyDescent="0.35">
      <c r="A94" s="8" t="s">
        <v>178</v>
      </c>
      <c r="B94" s="9"/>
      <c r="C94" s="151"/>
      <c r="D94" s="30">
        <v>599</v>
      </c>
      <c r="E94" s="29" t="s">
        <v>198</v>
      </c>
      <c r="F94" s="9"/>
      <c r="G94" s="9"/>
      <c r="H94" s="125"/>
      <c r="I94" s="125"/>
      <c r="J94" s="125"/>
      <c r="K94" s="125"/>
      <c r="L94" s="125" t="s">
        <v>0</v>
      </c>
      <c r="M94" s="10"/>
      <c r="N94" s="41"/>
      <c r="O94" s="41"/>
      <c r="P94" s="6"/>
      <c r="Q94" s="6"/>
      <c r="R94" s="6"/>
      <c r="S94" s="6"/>
      <c r="T94" s="6"/>
      <c r="U94" s="6"/>
      <c r="V94" s="6"/>
      <c r="W94" s="6"/>
      <c r="X94" s="6"/>
    </row>
    <row r="95" spans="1:24" ht="15.75" x14ac:dyDescent="0.25">
      <c r="A95" s="33" t="s">
        <v>1</v>
      </c>
      <c r="B95" s="34" t="s">
        <v>2</v>
      </c>
      <c r="C95" s="137" t="s">
        <v>208</v>
      </c>
      <c r="D95" s="35" t="s">
        <v>3</v>
      </c>
      <c r="E95" s="36" t="s">
        <v>99</v>
      </c>
      <c r="F95" s="115"/>
      <c r="G95" s="9"/>
      <c r="H95" s="126"/>
      <c r="I95" s="126"/>
      <c r="J95" s="126"/>
      <c r="K95" s="126"/>
      <c r="L95"/>
      <c r="M95" s="10"/>
      <c r="N95" s="41"/>
      <c r="O95" s="41"/>
      <c r="P95" s="6"/>
      <c r="Q95" s="6"/>
      <c r="R95" s="6"/>
      <c r="S95" s="6"/>
      <c r="T95" s="6"/>
      <c r="U95" s="6"/>
      <c r="V95" s="6"/>
      <c r="W95" s="6"/>
      <c r="X95" s="6"/>
    </row>
    <row r="96" spans="1:24" x14ac:dyDescent="0.25">
      <c r="A96" s="38" t="s">
        <v>161</v>
      </c>
      <c r="B96" s="39" t="s">
        <v>164</v>
      </c>
      <c r="C96" s="138">
        <v>1494821</v>
      </c>
      <c r="D96" s="72" t="s">
        <v>30</v>
      </c>
      <c r="E96" s="173">
        <f>280*0.8+25+43.75+31.25+31.25</f>
        <v>355.25</v>
      </c>
      <c r="F96" s="108"/>
      <c r="G96" s="9"/>
      <c r="H96" s="32">
        <v>128</v>
      </c>
      <c r="I96" s="32">
        <v>140</v>
      </c>
      <c r="J96" s="32">
        <v>152</v>
      </c>
      <c r="K96" s="32">
        <v>164</v>
      </c>
      <c r="L96" s="9"/>
      <c r="M96" s="10"/>
      <c r="N96" s="41"/>
      <c r="O96" s="41"/>
      <c r="P96" s="6"/>
      <c r="Q96" s="6"/>
      <c r="R96" s="6"/>
      <c r="S96" s="6"/>
      <c r="T96" s="6"/>
      <c r="U96" s="6"/>
      <c r="V96" s="6"/>
      <c r="W96" s="6"/>
      <c r="X96" s="6"/>
    </row>
    <row r="97" spans="1:24" x14ac:dyDescent="0.25">
      <c r="A97" s="38" t="s">
        <v>161</v>
      </c>
      <c r="B97" s="39" t="s">
        <v>165</v>
      </c>
      <c r="C97" s="138">
        <v>1494822</v>
      </c>
      <c r="D97" s="72" t="s">
        <v>162</v>
      </c>
      <c r="E97" s="173">
        <f>280*0.8+25+43.75+31.25+31.25</f>
        <v>355.25</v>
      </c>
      <c r="F97" s="108"/>
      <c r="G97" s="9"/>
      <c r="H97" s="188" t="s">
        <v>199</v>
      </c>
      <c r="I97" s="188"/>
      <c r="J97" s="188"/>
      <c r="K97" s="188"/>
      <c r="L97" s="188"/>
      <c r="M97" s="10"/>
      <c r="N97" s="41"/>
      <c r="O97" s="41"/>
      <c r="P97" s="6"/>
      <c r="Q97" s="6"/>
      <c r="R97" s="6"/>
      <c r="S97" s="6"/>
      <c r="T97" s="6"/>
      <c r="U97" s="6"/>
      <c r="V97" s="6"/>
      <c r="W97" s="6"/>
      <c r="X97" s="6"/>
    </row>
    <row r="98" spans="1:24" x14ac:dyDescent="0.25">
      <c r="A98" s="38" t="s">
        <v>161</v>
      </c>
      <c r="B98" s="76" t="s">
        <v>166</v>
      </c>
      <c r="C98" s="138">
        <v>1494820</v>
      </c>
      <c r="D98" s="72" t="s">
        <v>163</v>
      </c>
      <c r="E98" s="173">
        <f>280*0.8+25+43.75+31.25+31.25</f>
        <v>355.25</v>
      </c>
      <c r="F98" s="108"/>
      <c r="G98" s="9"/>
      <c r="H98" s="41" t="s">
        <v>7</v>
      </c>
      <c r="I98" s="41" t="s">
        <v>8</v>
      </c>
      <c r="J98" s="41" t="s">
        <v>9</v>
      </c>
      <c r="K98" s="41" t="s">
        <v>10</v>
      </c>
      <c r="L98" s="41" t="s">
        <v>11</v>
      </c>
      <c r="M98" s="10"/>
      <c r="N98" s="41"/>
      <c r="O98" s="41"/>
      <c r="P98" s="6"/>
      <c r="Q98" s="6"/>
      <c r="R98" s="6"/>
      <c r="S98" s="6"/>
      <c r="T98" s="6"/>
      <c r="U98" s="6"/>
      <c r="V98" s="6"/>
      <c r="W98" s="6"/>
      <c r="X98" s="6"/>
    </row>
    <row r="99" spans="1:24" ht="15.75" x14ac:dyDescent="0.25">
      <c r="A99" s="38" t="s">
        <v>25</v>
      </c>
      <c r="B99" s="42" t="s">
        <v>191</v>
      </c>
      <c r="C99" s="138">
        <v>1495073</v>
      </c>
      <c r="D99" s="40" t="s">
        <v>4</v>
      </c>
      <c r="E99" s="173">
        <f>170*0.8+25</f>
        <v>161</v>
      </c>
      <c r="F99" s="108"/>
      <c r="G99" s="9"/>
      <c r="H99" s="125"/>
      <c r="I99" s="125"/>
      <c r="J99" s="125"/>
      <c r="K99" s="125"/>
      <c r="L99" s="125" t="s">
        <v>0</v>
      </c>
      <c r="M99" s="43"/>
      <c r="N99" s="41"/>
      <c r="O99" s="41"/>
      <c r="P99" s="6"/>
      <c r="Q99" s="6"/>
      <c r="R99" s="6"/>
      <c r="S99" s="6"/>
      <c r="T99" s="6"/>
      <c r="U99" s="6"/>
      <c r="V99" s="6"/>
      <c r="W99" s="6"/>
      <c r="X99" s="6"/>
    </row>
    <row r="100" spans="1:24" ht="15.75" x14ac:dyDescent="0.25">
      <c r="A100" s="38" t="s">
        <v>203</v>
      </c>
      <c r="B100" s="51" t="s">
        <v>192</v>
      </c>
      <c r="C100" s="138">
        <v>2001461</v>
      </c>
      <c r="D100" s="40" t="s">
        <v>4</v>
      </c>
      <c r="E100" s="173">
        <f>120*0.8</f>
        <v>96</v>
      </c>
      <c r="F100" s="108"/>
      <c r="G100" s="9"/>
      <c r="H100" s="126"/>
      <c r="I100" s="126"/>
      <c r="J100" s="126"/>
      <c r="K100" s="126"/>
      <c r="L100"/>
      <c r="M100" s="10"/>
      <c r="N100" s="41"/>
      <c r="O100" s="41"/>
      <c r="P100" s="6"/>
      <c r="Q100" s="6"/>
      <c r="R100" s="6"/>
      <c r="S100" s="6"/>
      <c r="T100" s="6"/>
      <c r="U100" s="6"/>
      <c r="V100" s="6"/>
      <c r="W100" s="6"/>
      <c r="X100" s="6"/>
    </row>
    <row r="101" spans="1:24" x14ac:dyDescent="0.25">
      <c r="A101" s="57" t="s">
        <v>129</v>
      </c>
      <c r="B101" s="58"/>
      <c r="C101" s="151"/>
      <c r="D101" s="59"/>
      <c r="E101" s="9"/>
      <c r="F101" s="103"/>
      <c r="G101" s="9"/>
      <c r="H101" s="32">
        <v>128</v>
      </c>
      <c r="I101" s="32">
        <v>140</v>
      </c>
      <c r="J101" s="32">
        <v>152</v>
      </c>
      <c r="K101" s="32">
        <v>164</v>
      </c>
      <c r="L101" s="9"/>
      <c r="M101" s="10"/>
      <c r="N101" s="41"/>
      <c r="O101" s="41"/>
      <c r="P101" s="6"/>
      <c r="Q101" s="6"/>
      <c r="R101" s="6"/>
      <c r="S101" s="6"/>
      <c r="T101" s="6"/>
      <c r="U101" s="6"/>
      <c r="V101" s="6"/>
      <c r="W101" s="6"/>
      <c r="X101" s="6"/>
    </row>
    <row r="102" spans="1:24" x14ac:dyDescent="0.25">
      <c r="A102" s="57" t="s">
        <v>128</v>
      </c>
      <c r="B102" s="9"/>
      <c r="C102" s="151"/>
      <c r="D102" s="9"/>
      <c r="E102" s="9"/>
      <c r="F102" s="9"/>
      <c r="G102" s="9"/>
      <c r="H102" s="188" t="s">
        <v>200</v>
      </c>
      <c r="I102" s="188"/>
      <c r="J102" s="188"/>
      <c r="K102" s="188"/>
      <c r="L102" s="188"/>
      <c r="M102" s="10"/>
      <c r="N102" s="41"/>
      <c r="O102" s="41"/>
      <c r="P102" s="6"/>
      <c r="Q102" s="6"/>
      <c r="R102" s="6"/>
      <c r="S102" s="6"/>
      <c r="T102" s="6"/>
      <c r="U102" s="6"/>
      <c r="V102" s="6"/>
      <c r="W102" s="6"/>
      <c r="X102" s="6"/>
    </row>
    <row r="103" spans="1:24" x14ac:dyDescent="0.25">
      <c r="A103" s="66" t="s">
        <v>189</v>
      </c>
      <c r="B103" s="9"/>
      <c r="C103" s="151"/>
      <c r="D103" s="9"/>
      <c r="E103" s="9"/>
      <c r="F103" s="9"/>
      <c r="G103" s="41" t="s">
        <v>209</v>
      </c>
      <c r="H103" s="41" t="s">
        <v>22</v>
      </c>
      <c r="I103" s="41" t="s">
        <v>12</v>
      </c>
      <c r="J103" s="41" t="s">
        <v>13</v>
      </c>
      <c r="K103" s="41" t="s">
        <v>14</v>
      </c>
      <c r="L103" s="41" t="s">
        <v>15</v>
      </c>
      <c r="M103" s="68" t="s">
        <v>89</v>
      </c>
      <c r="N103" s="41"/>
      <c r="O103" s="41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6.5" thickBot="1" x14ac:dyDescent="0.3">
      <c r="A104" s="100"/>
      <c r="B104" s="70"/>
      <c r="C104" s="135"/>
      <c r="D104" s="70"/>
      <c r="E104" s="70"/>
      <c r="F104" s="70"/>
      <c r="G104" s="140"/>
      <c r="H104" s="127"/>
      <c r="I104" s="127"/>
      <c r="J104" s="127"/>
      <c r="K104" s="127"/>
      <c r="L104" s="127"/>
      <c r="M104" s="128"/>
      <c r="N104" s="41"/>
      <c r="O104" s="41"/>
      <c r="P104" s="6"/>
      <c r="Q104" s="6"/>
      <c r="R104" s="6"/>
      <c r="S104" s="6"/>
      <c r="T104" s="6"/>
      <c r="U104" s="6"/>
      <c r="V104" s="6"/>
      <c r="W104" s="6"/>
      <c r="X104" s="6"/>
    </row>
    <row r="105" spans="1:24" x14ac:dyDescent="0.25">
      <c r="A105" s="104" t="s">
        <v>68</v>
      </c>
      <c r="B105" s="9"/>
      <c r="C105" s="151"/>
      <c r="D105" s="28" t="s">
        <v>39</v>
      </c>
      <c r="E105" s="29" t="s">
        <v>187</v>
      </c>
      <c r="F105" s="9"/>
      <c r="G105" s="9"/>
      <c r="H105" s="188" t="s">
        <v>167</v>
      </c>
      <c r="I105" s="188"/>
      <c r="J105" s="188"/>
      <c r="K105" s="188"/>
      <c r="L105" s="188"/>
      <c r="M105" s="10"/>
      <c r="N105" s="188" t="s">
        <v>50</v>
      </c>
      <c r="O105" s="188"/>
      <c r="P105" s="188"/>
      <c r="Q105" s="6"/>
      <c r="R105" s="6"/>
      <c r="S105" s="6"/>
      <c r="T105" s="6"/>
      <c r="U105" s="6"/>
      <c r="V105" s="6"/>
      <c r="W105" s="6"/>
      <c r="X105" s="6"/>
    </row>
    <row r="106" spans="1:24" ht="19.5" thickBot="1" x14ac:dyDescent="0.35">
      <c r="A106" s="8" t="s">
        <v>44</v>
      </c>
      <c r="B106" s="9"/>
      <c r="C106" s="151"/>
      <c r="D106" s="30">
        <v>2799</v>
      </c>
      <c r="E106" s="29" t="s">
        <v>198</v>
      </c>
      <c r="F106" s="9"/>
      <c r="G106" s="9"/>
      <c r="H106" s="41" t="s">
        <v>7</v>
      </c>
      <c r="I106" s="41" t="s">
        <v>8</v>
      </c>
      <c r="J106" s="41" t="s">
        <v>9</v>
      </c>
      <c r="K106" s="41" t="s">
        <v>10</v>
      </c>
      <c r="L106" s="41" t="s">
        <v>11</v>
      </c>
      <c r="M106" s="10"/>
      <c r="N106" s="41" t="s">
        <v>146</v>
      </c>
      <c r="O106" s="41" t="s">
        <v>147</v>
      </c>
      <c r="P106" s="41" t="s">
        <v>148</v>
      </c>
      <c r="Q106" s="6"/>
      <c r="R106" s="105"/>
      <c r="S106" s="6"/>
      <c r="T106" s="6"/>
      <c r="U106" s="6"/>
      <c r="V106" s="6"/>
      <c r="W106" s="6"/>
      <c r="X106" s="6"/>
    </row>
    <row r="107" spans="1:24" ht="15.75" x14ac:dyDescent="0.25">
      <c r="A107" s="33" t="s">
        <v>1</v>
      </c>
      <c r="B107" s="34" t="s">
        <v>2</v>
      </c>
      <c r="C107" s="137" t="s">
        <v>208</v>
      </c>
      <c r="D107" s="35" t="s">
        <v>3</v>
      </c>
      <c r="E107" s="36" t="s">
        <v>99</v>
      </c>
      <c r="F107" s="115"/>
      <c r="G107" s="9"/>
      <c r="H107" s="125"/>
      <c r="I107" s="125"/>
      <c r="J107" s="125"/>
      <c r="K107" s="125"/>
      <c r="L107" s="125" t="s">
        <v>0</v>
      </c>
      <c r="M107" s="10"/>
      <c r="N107" s="148"/>
      <c r="O107" s="125"/>
      <c r="P107" s="125"/>
      <c r="Q107" s="6"/>
      <c r="R107" s="6"/>
      <c r="S107" s="6"/>
      <c r="T107" s="6"/>
      <c r="U107" s="6"/>
      <c r="V107" s="6"/>
      <c r="W107" s="6"/>
      <c r="X107" s="6"/>
    </row>
    <row r="108" spans="1:24" x14ac:dyDescent="0.25">
      <c r="A108" s="38" t="s">
        <v>174</v>
      </c>
      <c r="B108" s="39" t="s">
        <v>157</v>
      </c>
      <c r="C108" s="138">
        <v>1581842</v>
      </c>
      <c r="D108" s="40" t="s">
        <v>4</v>
      </c>
      <c r="E108" s="173">
        <f>2*170*0.8+(43.75+25)*2</f>
        <v>409.5</v>
      </c>
      <c r="F108" s="108"/>
      <c r="G108" s="9"/>
      <c r="H108" s="188" t="s">
        <v>168</v>
      </c>
      <c r="I108" s="188"/>
      <c r="J108" s="188"/>
      <c r="K108" s="188"/>
      <c r="L108" s="188"/>
      <c r="M108" s="10"/>
      <c r="N108" s="190" t="s">
        <v>145</v>
      </c>
      <c r="O108" s="190"/>
      <c r="P108" s="190"/>
      <c r="Q108" s="6"/>
      <c r="R108" s="6"/>
      <c r="S108" s="6"/>
      <c r="T108" s="6"/>
      <c r="U108" s="6"/>
      <c r="V108" s="6"/>
      <c r="W108" s="6"/>
      <c r="X108" s="6"/>
    </row>
    <row r="109" spans="1:24" x14ac:dyDescent="0.25">
      <c r="A109" s="38" t="s">
        <v>156</v>
      </c>
      <c r="B109" s="42" t="s">
        <v>158</v>
      </c>
      <c r="C109" s="138">
        <v>1581845</v>
      </c>
      <c r="D109" s="40" t="s">
        <v>4</v>
      </c>
      <c r="E109" s="173">
        <f>170*0.8+25</f>
        <v>161</v>
      </c>
      <c r="F109" s="108"/>
      <c r="G109" s="9"/>
      <c r="H109" s="41" t="s">
        <v>7</v>
      </c>
      <c r="I109" s="41" t="s">
        <v>8</v>
      </c>
      <c r="J109" s="41" t="s">
        <v>9</v>
      </c>
      <c r="K109" s="41" t="s">
        <v>10</v>
      </c>
      <c r="L109" s="41" t="s">
        <v>11</v>
      </c>
      <c r="M109" s="10"/>
      <c r="N109" s="41" t="s">
        <v>7</v>
      </c>
      <c r="O109" s="41" t="s">
        <v>8</v>
      </c>
      <c r="P109" s="41" t="s">
        <v>9</v>
      </c>
      <c r="Q109" s="6"/>
      <c r="R109" s="6"/>
      <c r="S109" s="6"/>
      <c r="T109" s="6"/>
      <c r="U109" s="6"/>
      <c r="V109" s="6"/>
      <c r="W109" s="6"/>
      <c r="X109" s="6"/>
    </row>
    <row r="110" spans="1:24" ht="15.75" x14ac:dyDescent="0.25">
      <c r="A110" s="38" t="s">
        <v>159</v>
      </c>
      <c r="B110" s="51" t="s">
        <v>6</v>
      </c>
      <c r="C110" s="138">
        <v>1442187</v>
      </c>
      <c r="D110" s="40" t="s">
        <v>4</v>
      </c>
      <c r="E110" s="173">
        <f>70*0.8</f>
        <v>56</v>
      </c>
      <c r="F110" s="108"/>
      <c r="G110" s="9"/>
      <c r="H110" s="125"/>
      <c r="I110" s="125"/>
      <c r="J110" s="125"/>
      <c r="K110" s="125"/>
      <c r="L110" s="125" t="s">
        <v>0</v>
      </c>
      <c r="M110" s="10"/>
      <c r="N110" s="148"/>
      <c r="O110" s="125"/>
      <c r="P110" s="125"/>
      <c r="Q110" s="6"/>
      <c r="R110" s="6"/>
      <c r="S110" s="6"/>
      <c r="T110" s="6"/>
      <c r="U110" s="6"/>
      <c r="V110" s="6"/>
      <c r="W110" s="6"/>
      <c r="X110" s="6"/>
    </row>
    <row r="111" spans="1:24" x14ac:dyDescent="0.25">
      <c r="A111" s="38" t="s">
        <v>61</v>
      </c>
      <c r="B111" s="93" t="s">
        <v>34</v>
      </c>
      <c r="C111" s="138">
        <v>1582899</v>
      </c>
      <c r="D111" s="40" t="s">
        <v>4</v>
      </c>
      <c r="E111" s="173">
        <f>280*0.8+25+43.75</f>
        <v>292.75</v>
      </c>
      <c r="F111" s="108"/>
      <c r="G111" s="9"/>
      <c r="H111" s="188" t="s">
        <v>169</v>
      </c>
      <c r="I111" s="188"/>
      <c r="J111" s="188"/>
      <c r="K111" s="188"/>
      <c r="L111" s="188"/>
      <c r="M111" s="10"/>
      <c r="N111" s="189" t="s">
        <v>51</v>
      </c>
      <c r="O111" s="189"/>
      <c r="P111" s="189"/>
      <c r="Q111" s="6"/>
      <c r="R111" s="6"/>
      <c r="S111" s="6"/>
      <c r="T111" s="6"/>
      <c r="U111" s="6"/>
      <c r="V111" s="6"/>
      <c r="W111" s="6"/>
      <c r="X111" s="6"/>
    </row>
    <row r="112" spans="1:24" x14ac:dyDescent="0.25">
      <c r="A112" s="38" t="s">
        <v>65</v>
      </c>
      <c r="B112" s="95" t="s">
        <v>35</v>
      </c>
      <c r="C112" s="138">
        <v>1581848</v>
      </c>
      <c r="D112" s="40" t="s">
        <v>4</v>
      </c>
      <c r="E112" s="173">
        <f>250*0.8+25</f>
        <v>225</v>
      </c>
      <c r="F112" s="108"/>
      <c r="G112" s="41" t="s">
        <v>209</v>
      </c>
      <c r="H112" s="41" t="s">
        <v>22</v>
      </c>
      <c r="I112" s="41" t="s">
        <v>12</v>
      </c>
      <c r="J112" s="41" t="s">
        <v>13</v>
      </c>
      <c r="K112" s="41" t="s">
        <v>14</v>
      </c>
      <c r="L112" s="41" t="s">
        <v>15</v>
      </c>
      <c r="M112" s="68" t="s">
        <v>89</v>
      </c>
      <c r="N112" s="6"/>
      <c r="O112" s="41" t="s">
        <v>54</v>
      </c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5.75" x14ac:dyDescent="0.25">
      <c r="A113" s="38" t="s">
        <v>45</v>
      </c>
      <c r="B113" s="95" t="s">
        <v>46</v>
      </c>
      <c r="C113" s="138">
        <v>1582901</v>
      </c>
      <c r="D113" s="40" t="s">
        <v>4</v>
      </c>
      <c r="E113" s="173">
        <f>350*0.8+25+43.75</f>
        <v>348.75</v>
      </c>
      <c r="F113" s="108"/>
      <c r="G113" s="141"/>
      <c r="H113" s="125"/>
      <c r="I113" s="125"/>
      <c r="J113" s="125"/>
      <c r="K113" s="125"/>
      <c r="L113" s="125"/>
      <c r="M113" s="129"/>
      <c r="N113" s="6"/>
      <c r="O113" s="125"/>
      <c r="P113" s="6"/>
      <c r="Q113" s="6"/>
      <c r="R113" s="6"/>
      <c r="S113" s="6"/>
      <c r="T113" s="6"/>
      <c r="U113" s="6"/>
      <c r="V113" s="6"/>
      <c r="W113" s="6"/>
      <c r="X113" s="6"/>
    </row>
    <row r="114" spans="1:24" x14ac:dyDescent="0.25">
      <c r="A114" s="38" t="s">
        <v>97</v>
      </c>
      <c r="B114" s="95" t="s">
        <v>47</v>
      </c>
      <c r="C114" s="138">
        <v>1582814</v>
      </c>
      <c r="D114" s="40" t="s">
        <v>4</v>
      </c>
      <c r="E114" s="173">
        <f>1200*0.8+25+43.75</f>
        <v>1028.75</v>
      </c>
      <c r="F114" s="108"/>
      <c r="G114" s="9"/>
      <c r="H114" s="188" t="s">
        <v>170</v>
      </c>
      <c r="I114" s="188"/>
      <c r="J114" s="188"/>
      <c r="K114" s="188"/>
      <c r="L114" s="188"/>
      <c r="M114" s="10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x14ac:dyDescent="0.25">
      <c r="A115" s="38" t="s">
        <v>50</v>
      </c>
      <c r="B115" s="42" t="s">
        <v>71</v>
      </c>
      <c r="C115" s="138">
        <v>2082814</v>
      </c>
      <c r="D115" s="40" t="s">
        <v>4</v>
      </c>
      <c r="E115" s="173">
        <f>150*0.8</f>
        <v>120</v>
      </c>
      <c r="F115" s="108"/>
      <c r="G115" s="9"/>
      <c r="H115" s="41" t="s">
        <v>7</v>
      </c>
      <c r="I115" s="41" t="s">
        <v>8</v>
      </c>
      <c r="J115" s="41" t="s">
        <v>9</v>
      </c>
      <c r="K115" s="41" t="s">
        <v>10</v>
      </c>
      <c r="L115" s="41" t="s">
        <v>11</v>
      </c>
      <c r="M115" s="10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5.75" x14ac:dyDescent="0.25">
      <c r="A116" s="38" t="s">
        <v>145</v>
      </c>
      <c r="B116" s="95" t="s">
        <v>78</v>
      </c>
      <c r="C116" s="138">
        <v>2084515</v>
      </c>
      <c r="D116" s="95" t="s">
        <v>4</v>
      </c>
      <c r="E116" s="173">
        <f>170*0.8</f>
        <v>136</v>
      </c>
      <c r="F116" s="108"/>
      <c r="G116" s="9"/>
      <c r="H116" s="125"/>
      <c r="I116" s="125"/>
      <c r="J116" s="125"/>
      <c r="K116" s="125"/>
      <c r="L116" s="125" t="s">
        <v>0</v>
      </c>
      <c r="M116" s="10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x14ac:dyDescent="0.25">
      <c r="A117" s="132" t="s">
        <v>51</v>
      </c>
      <c r="B117" s="95" t="s">
        <v>73</v>
      </c>
      <c r="C117" s="138">
        <v>2110987</v>
      </c>
      <c r="D117" s="95" t="s">
        <v>4</v>
      </c>
      <c r="E117" s="173">
        <f>170*0.8</f>
        <v>136</v>
      </c>
      <c r="F117" s="108"/>
      <c r="G117" s="9"/>
      <c r="H117" s="188" t="s">
        <v>171</v>
      </c>
      <c r="I117" s="188"/>
      <c r="J117" s="188"/>
      <c r="K117" s="188"/>
      <c r="L117" s="188"/>
      <c r="M117" s="10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x14ac:dyDescent="0.25">
      <c r="A118" s="57" t="s">
        <v>182</v>
      </c>
      <c r="B118" s="9"/>
      <c r="C118" s="151"/>
      <c r="D118" s="9"/>
      <c r="E118" s="9"/>
      <c r="F118" s="103"/>
      <c r="G118" s="9"/>
      <c r="H118" s="41" t="s">
        <v>7</v>
      </c>
      <c r="I118" s="41" t="s">
        <v>8</v>
      </c>
      <c r="J118" s="41" t="s">
        <v>9</v>
      </c>
      <c r="K118" s="41" t="s">
        <v>10</v>
      </c>
      <c r="L118" s="41" t="s">
        <v>11</v>
      </c>
      <c r="M118" s="10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5.75" x14ac:dyDescent="0.25">
      <c r="A119" s="57" t="s">
        <v>128</v>
      </c>
      <c r="B119" s="9"/>
      <c r="C119" s="151"/>
      <c r="D119" s="9"/>
      <c r="E119" s="9"/>
      <c r="F119" s="9"/>
      <c r="G119" s="9"/>
      <c r="H119" s="125"/>
      <c r="I119" s="125"/>
      <c r="J119" s="125"/>
      <c r="K119" s="125"/>
      <c r="L119" s="125" t="s">
        <v>0</v>
      </c>
      <c r="M119" s="10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x14ac:dyDescent="0.25">
      <c r="A120" s="57" t="s">
        <v>183</v>
      </c>
      <c r="B120" s="9"/>
      <c r="C120" s="151"/>
      <c r="D120" s="9"/>
      <c r="E120" s="103"/>
      <c r="F120" s="9"/>
      <c r="G120" s="9"/>
      <c r="H120" s="188" t="s">
        <v>207</v>
      </c>
      <c r="I120" s="188"/>
      <c r="J120" s="188"/>
      <c r="K120" s="188"/>
      <c r="L120" s="188"/>
      <c r="M120" s="10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x14ac:dyDescent="0.25">
      <c r="A121" s="57" t="s">
        <v>184</v>
      </c>
      <c r="B121" s="9"/>
      <c r="C121" s="151"/>
      <c r="D121" s="9"/>
      <c r="E121" s="9"/>
      <c r="F121" s="9"/>
      <c r="G121" s="9"/>
      <c r="H121" s="41" t="s">
        <v>7</v>
      </c>
      <c r="I121" s="41" t="s">
        <v>8</v>
      </c>
      <c r="J121" s="41" t="s">
        <v>9</v>
      </c>
      <c r="K121" s="41" t="s">
        <v>10</v>
      </c>
      <c r="L121" s="41" t="s">
        <v>11</v>
      </c>
      <c r="M121" s="10"/>
      <c r="N121" s="6"/>
      <c r="O121" s="6"/>
      <c r="P121" s="106"/>
      <c r="Q121" s="106"/>
      <c r="R121" s="106"/>
      <c r="S121" s="106"/>
      <c r="T121" s="6"/>
      <c r="U121" s="6"/>
      <c r="V121" s="6"/>
      <c r="W121" s="6"/>
      <c r="X121" s="6"/>
    </row>
    <row r="122" spans="1:24" ht="15.75" x14ac:dyDescent="0.25">
      <c r="A122" s="57" t="s">
        <v>185</v>
      </c>
      <c r="B122" s="9"/>
      <c r="C122" s="151"/>
      <c r="D122" s="9"/>
      <c r="E122" s="9"/>
      <c r="F122" s="9"/>
      <c r="G122" s="9"/>
      <c r="H122" s="125"/>
      <c r="I122" s="125"/>
      <c r="J122" s="125"/>
      <c r="K122" s="125"/>
      <c r="L122" s="125" t="s">
        <v>0</v>
      </c>
      <c r="M122" s="10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x14ac:dyDescent="0.25">
      <c r="A123" s="57" t="s">
        <v>186</v>
      </c>
      <c r="B123" s="9"/>
      <c r="C123" s="151"/>
      <c r="D123" s="9"/>
      <c r="E123" s="9"/>
      <c r="F123" s="9"/>
      <c r="G123" s="9"/>
      <c r="H123" s="188" t="s">
        <v>96</v>
      </c>
      <c r="I123" s="188"/>
      <c r="J123" s="188"/>
      <c r="K123" s="188"/>
      <c r="L123" s="188"/>
      <c r="M123" s="10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x14ac:dyDescent="0.25">
      <c r="A124" s="98"/>
      <c r="B124" s="9"/>
      <c r="C124" s="151"/>
      <c r="D124" s="9"/>
      <c r="E124" s="9"/>
      <c r="F124" s="9"/>
      <c r="G124" s="9"/>
      <c r="H124" s="41" t="s">
        <v>7</v>
      </c>
      <c r="I124" s="41" t="s">
        <v>8</v>
      </c>
      <c r="J124" s="41" t="s">
        <v>9</v>
      </c>
      <c r="K124" s="41" t="s">
        <v>10</v>
      </c>
      <c r="L124" s="41" t="s">
        <v>11</v>
      </c>
      <c r="M124" s="10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6.5" thickBot="1" x14ac:dyDescent="0.3">
      <c r="A125" s="100"/>
      <c r="B125" s="70"/>
      <c r="C125" s="135"/>
      <c r="D125" s="70"/>
      <c r="E125" s="70"/>
      <c r="F125" s="70"/>
      <c r="G125" s="70"/>
      <c r="H125" s="127"/>
      <c r="I125" s="127"/>
      <c r="J125" s="127"/>
      <c r="K125" s="127"/>
      <c r="L125" s="127" t="s">
        <v>0</v>
      </c>
      <c r="M125" s="102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x14ac:dyDescent="0.25">
      <c r="A126" s="104" t="s">
        <v>143</v>
      </c>
      <c r="B126" s="9"/>
      <c r="C126" s="151"/>
      <c r="D126" s="28" t="s">
        <v>39</v>
      </c>
      <c r="E126" s="29" t="s">
        <v>187</v>
      </c>
      <c r="F126" s="9"/>
      <c r="G126" s="9"/>
      <c r="H126" s="188" t="s">
        <v>167</v>
      </c>
      <c r="I126" s="188"/>
      <c r="J126" s="188"/>
      <c r="K126" s="188"/>
      <c r="L126" s="188"/>
      <c r="M126" s="10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9.5" thickBot="1" x14ac:dyDescent="0.35">
      <c r="A127" s="8" t="s">
        <v>100</v>
      </c>
      <c r="B127" s="9"/>
      <c r="C127" s="151"/>
      <c r="D127" s="30">
        <v>1099</v>
      </c>
      <c r="E127" s="29" t="s">
        <v>198</v>
      </c>
      <c r="F127" s="9"/>
      <c r="G127" s="9"/>
      <c r="H127" s="41" t="s">
        <v>7</v>
      </c>
      <c r="I127" s="41" t="s">
        <v>8</v>
      </c>
      <c r="J127" s="41" t="s">
        <v>9</v>
      </c>
      <c r="K127" s="41" t="s">
        <v>10</v>
      </c>
      <c r="L127" s="41" t="s">
        <v>11</v>
      </c>
      <c r="M127" s="10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5.75" x14ac:dyDescent="0.25">
      <c r="A128" s="33" t="s">
        <v>1</v>
      </c>
      <c r="B128" s="34" t="s">
        <v>2</v>
      </c>
      <c r="C128" s="137" t="s">
        <v>208</v>
      </c>
      <c r="D128" s="35" t="s">
        <v>3</v>
      </c>
      <c r="E128" s="36" t="s">
        <v>99</v>
      </c>
      <c r="F128" s="115"/>
      <c r="G128" s="9"/>
      <c r="H128" s="125"/>
      <c r="I128" s="125"/>
      <c r="J128" s="125"/>
      <c r="K128" s="125"/>
      <c r="L128" s="125" t="s">
        <v>0</v>
      </c>
      <c r="M128" s="10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x14ac:dyDescent="0.25">
      <c r="A129" s="38" t="s">
        <v>174</v>
      </c>
      <c r="B129" s="39" t="s">
        <v>157</v>
      </c>
      <c r="C129" s="138">
        <v>1581842</v>
      </c>
      <c r="D129" s="40" t="s">
        <v>4</v>
      </c>
      <c r="E129" s="173">
        <f>2*170*0.8+(43.75+25)*2</f>
        <v>409.5</v>
      </c>
      <c r="F129" s="108"/>
      <c r="G129" s="9"/>
      <c r="H129" s="188" t="s">
        <v>168</v>
      </c>
      <c r="I129" s="188"/>
      <c r="J129" s="188"/>
      <c r="K129" s="188"/>
      <c r="L129" s="188"/>
      <c r="M129" s="10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x14ac:dyDescent="0.25">
      <c r="A130" s="38" t="s">
        <v>156</v>
      </c>
      <c r="B130" s="42" t="s">
        <v>158</v>
      </c>
      <c r="C130" s="138">
        <v>1581845</v>
      </c>
      <c r="D130" s="40" t="s">
        <v>4</v>
      </c>
      <c r="E130" s="173">
        <f>170*0.8+25</f>
        <v>161</v>
      </c>
      <c r="F130" s="108"/>
      <c r="G130" s="9"/>
      <c r="H130" s="41" t="s">
        <v>7</v>
      </c>
      <c r="I130" s="41" t="s">
        <v>8</v>
      </c>
      <c r="J130" s="41" t="s">
        <v>9</v>
      </c>
      <c r="K130" s="41" t="s">
        <v>10</v>
      </c>
      <c r="L130" s="41" t="s">
        <v>11</v>
      </c>
      <c r="M130" s="10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5.75" x14ac:dyDescent="0.25">
      <c r="A131" s="38" t="s">
        <v>159</v>
      </c>
      <c r="B131" s="51" t="s">
        <v>6</v>
      </c>
      <c r="C131" s="138">
        <v>1442187</v>
      </c>
      <c r="D131" s="40" t="s">
        <v>4</v>
      </c>
      <c r="E131" s="173">
        <f>70*0.8</f>
        <v>56</v>
      </c>
      <c r="F131" s="108"/>
      <c r="G131" s="9"/>
      <c r="H131" s="125"/>
      <c r="I131" s="125"/>
      <c r="J131" s="125"/>
      <c r="K131" s="125"/>
      <c r="L131" s="125" t="s">
        <v>0</v>
      </c>
      <c r="M131" s="10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x14ac:dyDescent="0.25">
      <c r="A132" s="38" t="s">
        <v>61</v>
      </c>
      <c r="B132" s="93" t="s">
        <v>34</v>
      </c>
      <c r="C132" s="138">
        <v>1582899</v>
      </c>
      <c r="D132" s="40" t="s">
        <v>4</v>
      </c>
      <c r="E132" s="173">
        <f>280*0.8+25+43.75</f>
        <v>292.75</v>
      </c>
      <c r="F132" s="108"/>
      <c r="G132" s="9"/>
      <c r="H132" s="188" t="s">
        <v>169</v>
      </c>
      <c r="I132" s="188"/>
      <c r="J132" s="188"/>
      <c r="K132" s="188"/>
      <c r="L132" s="188"/>
      <c r="M132" s="10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x14ac:dyDescent="0.25">
      <c r="A133" s="38" t="s">
        <v>65</v>
      </c>
      <c r="B133" s="95" t="s">
        <v>35</v>
      </c>
      <c r="C133" s="138">
        <v>1581848</v>
      </c>
      <c r="D133" s="40" t="s">
        <v>4</v>
      </c>
      <c r="E133" s="173">
        <f>250*0.8+25</f>
        <v>225</v>
      </c>
      <c r="F133" s="108"/>
      <c r="G133" s="41" t="s">
        <v>209</v>
      </c>
      <c r="H133" s="41" t="s">
        <v>22</v>
      </c>
      <c r="I133" s="41" t="s">
        <v>12</v>
      </c>
      <c r="J133" s="41" t="s">
        <v>13</v>
      </c>
      <c r="K133" s="41" t="s">
        <v>14</v>
      </c>
      <c r="L133" s="41" t="s">
        <v>15</v>
      </c>
      <c r="M133" s="10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5.75" x14ac:dyDescent="0.25">
      <c r="A134" s="57" t="s">
        <v>182</v>
      </c>
      <c r="B134" s="9"/>
      <c r="C134" s="151"/>
      <c r="D134" s="107"/>
      <c r="E134" s="108"/>
      <c r="F134" s="108"/>
      <c r="G134" s="141"/>
      <c r="H134" s="125"/>
      <c r="I134" s="125"/>
      <c r="J134" s="125"/>
      <c r="K134" s="125"/>
      <c r="L134" s="125"/>
      <c r="M134" s="10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x14ac:dyDescent="0.25">
      <c r="A135" s="57" t="s">
        <v>128</v>
      </c>
      <c r="B135" s="9"/>
      <c r="C135" s="151"/>
      <c r="D135" s="9"/>
      <c r="E135" s="108"/>
      <c r="F135" s="108"/>
      <c r="G135" s="9"/>
      <c r="H135" s="188" t="s">
        <v>170</v>
      </c>
      <c r="I135" s="188"/>
      <c r="J135" s="188"/>
      <c r="K135" s="188"/>
      <c r="L135" s="188"/>
      <c r="M135" s="10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x14ac:dyDescent="0.25">
      <c r="A136" s="57" t="s">
        <v>183</v>
      </c>
      <c r="B136" s="9"/>
      <c r="C136" s="151"/>
      <c r="D136" s="9"/>
      <c r="E136" s="108"/>
      <c r="F136" s="108"/>
      <c r="G136" s="9"/>
      <c r="H136" s="41" t="s">
        <v>7</v>
      </c>
      <c r="I136" s="41" t="s">
        <v>8</v>
      </c>
      <c r="J136" s="41" t="s">
        <v>9</v>
      </c>
      <c r="K136" s="41" t="s">
        <v>10</v>
      </c>
      <c r="L136" s="41" t="s">
        <v>11</v>
      </c>
      <c r="M136" s="10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5.75" x14ac:dyDescent="0.25">
      <c r="A137" s="57" t="s">
        <v>184</v>
      </c>
      <c r="B137" s="9"/>
      <c r="C137" s="151"/>
      <c r="D137" s="9"/>
      <c r="E137" s="9"/>
      <c r="F137" s="9"/>
      <c r="G137" s="9"/>
      <c r="H137" s="125"/>
      <c r="I137" s="125"/>
      <c r="J137" s="125"/>
      <c r="K137" s="125"/>
      <c r="L137" s="125" t="s">
        <v>0</v>
      </c>
      <c r="M137" s="10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x14ac:dyDescent="0.25">
      <c r="A138" s="14"/>
      <c r="B138" s="9"/>
      <c r="C138" s="151"/>
      <c r="D138" s="9"/>
      <c r="E138" s="9"/>
      <c r="F138" s="9"/>
      <c r="G138" s="9"/>
      <c r="H138" s="188" t="s">
        <v>171</v>
      </c>
      <c r="I138" s="188"/>
      <c r="J138" s="188"/>
      <c r="K138" s="188"/>
      <c r="L138" s="188"/>
      <c r="M138" s="10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x14ac:dyDescent="0.25">
      <c r="A139" s="14"/>
      <c r="B139" s="9"/>
      <c r="C139" s="151"/>
      <c r="D139" s="9"/>
      <c r="E139" s="9"/>
      <c r="F139" s="9"/>
      <c r="G139" s="9"/>
      <c r="H139" s="41" t="s">
        <v>7</v>
      </c>
      <c r="I139" s="41" t="s">
        <v>8</v>
      </c>
      <c r="J139" s="41" t="s">
        <v>9</v>
      </c>
      <c r="K139" s="41" t="s">
        <v>10</v>
      </c>
      <c r="L139" s="41" t="s">
        <v>11</v>
      </c>
      <c r="M139" s="10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6.5" thickBot="1" x14ac:dyDescent="0.3">
      <c r="A140" s="100"/>
      <c r="B140" s="70"/>
      <c r="C140" s="135"/>
      <c r="D140" s="70"/>
      <c r="E140" s="70"/>
      <c r="F140" s="70"/>
      <c r="G140" s="70"/>
      <c r="H140" s="127"/>
      <c r="I140" s="127"/>
      <c r="J140" s="127"/>
      <c r="K140" s="127"/>
      <c r="L140" s="127" t="s">
        <v>0</v>
      </c>
      <c r="M140" s="102"/>
      <c r="N140" s="9"/>
      <c r="O140" s="9"/>
      <c r="P140" s="6"/>
      <c r="Q140" s="6"/>
      <c r="R140" s="6"/>
      <c r="S140" s="6"/>
      <c r="T140" s="6"/>
      <c r="U140" s="6"/>
      <c r="V140" s="6"/>
      <c r="W140" s="6"/>
      <c r="X140" s="6"/>
    </row>
    <row r="141" spans="1:24" x14ac:dyDescent="0.25">
      <c r="A141" s="14"/>
      <c r="B141" s="9"/>
      <c r="C141" s="151"/>
      <c r="D141" s="28" t="s">
        <v>188</v>
      </c>
      <c r="E141" s="29" t="s">
        <v>187</v>
      </c>
      <c r="F141" s="9"/>
      <c r="G141" s="9"/>
      <c r="H141" s="9"/>
      <c r="I141" s="9"/>
      <c r="J141" s="9"/>
      <c r="K141" s="9"/>
      <c r="L141" s="9"/>
      <c r="M141" s="10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9.5" thickBot="1" x14ac:dyDescent="0.35">
      <c r="A142" s="8" t="s">
        <v>160</v>
      </c>
      <c r="B142" s="9"/>
      <c r="C142" s="151"/>
      <c r="D142" s="109">
        <v>449</v>
      </c>
      <c r="E142" s="29" t="s">
        <v>198</v>
      </c>
      <c r="F142" s="9"/>
      <c r="G142" s="9"/>
      <c r="H142" s="188" t="s">
        <v>167</v>
      </c>
      <c r="I142" s="188"/>
      <c r="J142" s="188"/>
      <c r="K142" s="188"/>
      <c r="L142" s="188"/>
      <c r="M142" s="10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5.75" x14ac:dyDescent="0.25">
      <c r="A143" s="33" t="s">
        <v>1</v>
      </c>
      <c r="B143" s="34" t="s">
        <v>2</v>
      </c>
      <c r="C143" s="137" t="s">
        <v>208</v>
      </c>
      <c r="D143" s="110" t="s">
        <v>3</v>
      </c>
      <c r="E143" s="36" t="s">
        <v>99</v>
      </c>
      <c r="F143" s="115"/>
      <c r="G143" s="9"/>
      <c r="H143" s="41" t="s">
        <v>7</v>
      </c>
      <c r="I143" s="41" t="s">
        <v>8</v>
      </c>
      <c r="J143" s="41" t="s">
        <v>9</v>
      </c>
      <c r="K143" s="41" t="s">
        <v>10</v>
      </c>
      <c r="L143" s="41" t="s">
        <v>11</v>
      </c>
      <c r="M143" s="10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5.75" x14ac:dyDescent="0.25">
      <c r="A144" s="38" t="s">
        <v>155</v>
      </c>
      <c r="B144" s="39" t="s">
        <v>157</v>
      </c>
      <c r="C144" s="138">
        <v>1581842</v>
      </c>
      <c r="D144" s="40" t="s">
        <v>4</v>
      </c>
      <c r="E144" s="173">
        <f>170*0.8+25+43.75</f>
        <v>204.75</v>
      </c>
      <c r="F144" s="108"/>
      <c r="G144" s="9"/>
      <c r="H144" s="125"/>
      <c r="I144" s="125"/>
      <c r="J144" s="125"/>
      <c r="K144" s="125"/>
      <c r="L144" s="125" t="s">
        <v>0</v>
      </c>
      <c r="M144" s="10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x14ac:dyDescent="0.25">
      <c r="A145" s="38" t="s">
        <v>204</v>
      </c>
      <c r="B145" s="42" t="s">
        <v>205</v>
      </c>
      <c r="C145" s="138">
        <v>1581849</v>
      </c>
      <c r="D145" s="40" t="s">
        <v>4</v>
      </c>
      <c r="E145" s="173">
        <f>220*0.8+25+43.75</f>
        <v>244.75</v>
      </c>
      <c r="F145" s="108"/>
      <c r="G145" s="9"/>
      <c r="H145" s="189" t="s">
        <v>206</v>
      </c>
      <c r="I145" s="189"/>
      <c r="J145" s="189"/>
      <c r="K145" s="189"/>
      <c r="L145" s="189"/>
      <c r="M145" s="10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x14ac:dyDescent="0.25">
      <c r="A146" s="57" t="s">
        <v>127</v>
      </c>
      <c r="B146" s="9"/>
      <c r="C146" s="151"/>
      <c r="D146" s="9"/>
      <c r="E146" s="9"/>
      <c r="F146" s="9"/>
      <c r="G146" s="9"/>
      <c r="H146" s="41" t="s">
        <v>7</v>
      </c>
      <c r="I146" s="41" t="s">
        <v>8</v>
      </c>
      <c r="J146" s="41" t="s">
        <v>9</v>
      </c>
      <c r="K146" s="41" t="s">
        <v>10</v>
      </c>
      <c r="L146" s="41" t="s">
        <v>11</v>
      </c>
      <c r="M146" s="10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6.5" thickBot="1" x14ac:dyDescent="0.3">
      <c r="A147" s="111" t="s">
        <v>126</v>
      </c>
      <c r="B147" s="70"/>
      <c r="C147" s="135"/>
      <c r="D147" s="70"/>
      <c r="E147" s="70"/>
      <c r="F147" s="70"/>
      <c r="G147" s="70"/>
      <c r="H147" s="127"/>
      <c r="I147" s="127"/>
      <c r="J147" s="127"/>
      <c r="K147" s="127"/>
      <c r="L147" s="127" t="s">
        <v>0</v>
      </c>
      <c r="M147" s="102"/>
      <c r="N147" s="9"/>
      <c r="O147" s="9"/>
      <c r="P147" s="6"/>
      <c r="Q147" s="6"/>
      <c r="R147" s="6"/>
      <c r="S147" s="6"/>
      <c r="T147" s="6"/>
      <c r="U147" s="6"/>
      <c r="V147" s="6"/>
      <c r="W147" s="6"/>
      <c r="X147" s="6"/>
    </row>
    <row r="148" spans="1:24" x14ac:dyDescent="0.25">
      <c r="A148" s="112"/>
      <c r="B148" s="113"/>
      <c r="C148" s="151"/>
      <c r="D148" s="28" t="s">
        <v>188</v>
      </c>
      <c r="E148" s="113"/>
      <c r="F148" s="113"/>
      <c r="G148" s="113"/>
      <c r="H148" s="113"/>
      <c r="I148" s="113"/>
      <c r="J148" s="113"/>
      <c r="K148" s="113"/>
      <c r="L148" s="113"/>
      <c r="M148" s="114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9.5" thickBot="1" x14ac:dyDescent="0.35">
      <c r="A149" s="8" t="s">
        <v>48</v>
      </c>
      <c r="B149" s="9"/>
      <c r="C149" s="151"/>
      <c r="D149" s="109">
        <v>949</v>
      </c>
      <c r="E149" s="9"/>
      <c r="F149" s="9"/>
      <c r="G149" s="9"/>
      <c r="H149" s="9"/>
      <c r="I149" s="9"/>
      <c r="J149" s="9"/>
      <c r="K149" s="9"/>
      <c r="L149" s="9"/>
      <c r="M149" s="10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5.75" x14ac:dyDescent="0.25">
      <c r="A150" s="33" t="s">
        <v>1</v>
      </c>
      <c r="B150" s="34" t="s">
        <v>2</v>
      </c>
      <c r="C150" s="137" t="s">
        <v>208</v>
      </c>
      <c r="D150" s="35" t="s">
        <v>3</v>
      </c>
      <c r="E150" s="36" t="s">
        <v>99</v>
      </c>
      <c r="F150" s="115"/>
      <c r="G150" s="9"/>
      <c r="H150" s="9" t="s">
        <v>54</v>
      </c>
      <c r="I150" s="9"/>
      <c r="J150" s="9"/>
      <c r="K150" s="9"/>
      <c r="L150" s="9"/>
      <c r="M150" s="10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5.75" x14ac:dyDescent="0.25">
      <c r="A151" s="132" t="s">
        <v>49</v>
      </c>
      <c r="B151" s="116" t="s">
        <v>52</v>
      </c>
      <c r="C151" s="138">
        <v>1493230</v>
      </c>
      <c r="D151" s="117" t="s">
        <v>4</v>
      </c>
      <c r="E151" s="173">
        <f>50*0.8</f>
        <v>40</v>
      </c>
      <c r="F151" s="9"/>
      <c r="G151" s="9"/>
      <c r="H151" s="130"/>
      <c r="I151" s="9"/>
      <c r="J151" s="9"/>
      <c r="K151" s="9"/>
      <c r="L151" s="9"/>
      <c r="M151" s="10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5.75" x14ac:dyDescent="0.25">
      <c r="A152" s="38" t="s">
        <v>53</v>
      </c>
      <c r="B152" s="95" t="s">
        <v>72</v>
      </c>
      <c r="C152" s="138">
        <v>2085252</v>
      </c>
      <c r="D152" s="95" t="s">
        <v>30</v>
      </c>
      <c r="E152" s="173">
        <f>280*0.8+25+25+25</f>
        <v>299</v>
      </c>
      <c r="F152" s="9"/>
      <c r="G152" s="9"/>
      <c r="H152" s="130"/>
      <c r="I152" s="9"/>
      <c r="J152" s="9"/>
      <c r="K152" s="9"/>
      <c r="L152" s="9"/>
      <c r="M152" s="10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5.75" x14ac:dyDescent="0.25">
      <c r="A153" s="118" t="s">
        <v>101</v>
      </c>
      <c r="B153" s="95" t="s">
        <v>102</v>
      </c>
      <c r="C153" s="138">
        <v>2082933</v>
      </c>
      <c r="D153" s="40" t="s">
        <v>4</v>
      </c>
      <c r="E153" s="173">
        <f>130*0.8</f>
        <v>104</v>
      </c>
      <c r="F153" s="9"/>
      <c r="G153" s="9"/>
      <c r="H153" s="130"/>
      <c r="I153" s="9"/>
      <c r="J153" s="9"/>
      <c r="K153" s="9"/>
      <c r="L153" s="9"/>
      <c r="M153" s="10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5.75" x14ac:dyDescent="0.25">
      <c r="A154" s="38" t="s">
        <v>70</v>
      </c>
      <c r="B154" s="95" t="s">
        <v>69</v>
      </c>
      <c r="C154" s="138">
        <v>2082876</v>
      </c>
      <c r="D154" s="40" t="s">
        <v>4</v>
      </c>
      <c r="E154" s="173">
        <f>280*0.8+25+31.25+25+25</f>
        <v>330.25</v>
      </c>
      <c r="F154" s="9"/>
      <c r="G154" s="9"/>
      <c r="H154" s="130"/>
      <c r="I154" s="191" t="s">
        <v>50</v>
      </c>
      <c r="J154" s="188"/>
      <c r="K154" s="188"/>
      <c r="L154" s="9"/>
      <c r="M154" s="10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5.75" x14ac:dyDescent="0.25">
      <c r="A155" s="132" t="s">
        <v>51</v>
      </c>
      <c r="B155" s="95" t="s">
        <v>73</v>
      </c>
      <c r="C155" s="138">
        <v>2110987</v>
      </c>
      <c r="D155" s="95" t="s">
        <v>4</v>
      </c>
      <c r="E155" s="173">
        <f>170*0.8</f>
        <v>136</v>
      </c>
      <c r="F155" s="9"/>
      <c r="G155" s="9"/>
      <c r="H155" s="130"/>
      <c r="I155" s="41" t="s">
        <v>149</v>
      </c>
      <c r="J155" s="41" t="s">
        <v>8</v>
      </c>
      <c r="K155" s="41" t="s">
        <v>9</v>
      </c>
      <c r="L155" s="9"/>
      <c r="M155" s="119"/>
      <c r="N155" s="106"/>
      <c r="O155" s="10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5.75" x14ac:dyDescent="0.25">
      <c r="A156" s="38" t="s">
        <v>50</v>
      </c>
      <c r="B156" s="42" t="s">
        <v>71</v>
      </c>
      <c r="C156" s="138">
        <v>2082814</v>
      </c>
      <c r="D156" s="40" t="s">
        <v>4</v>
      </c>
      <c r="E156" s="173">
        <f>150*0.8</f>
        <v>120</v>
      </c>
      <c r="F156" s="9"/>
      <c r="G156" s="9"/>
      <c r="H156" s="9"/>
      <c r="I156" s="125"/>
      <c r="J156" s="125"/>
      <c r="K156" s="125"/>
      <c r="L156" s="9"/>
      <c r="M156" s="10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x14ac:dyDescent="0.25">
      <c r="A157" s="38" t="s">
        <v>145</v>
      </c>
      <c r="B157" s="95" t="s">
        <v>78</v>
      </c>
      <c r="C157" s="138">
        <v>2084515</v>
      </c>
      <c r="D157" s="95" t="s">
        <v>4</v>
      </c>
      <c r="E157" s="173">
        <f>170*0.8</f>
        <v>136</v>
      </c>
      <c r="F157" s="9"/>
      <c r="G157" s="9"/>
      <c r="H157" s="99"/>
      <c r="I157" s="189" t="s">
        <v>145</v>
      </c>
      <c r="J157" s="189"/>
      <c r="K157" s="189"/>
      <c r="L157" s="9"/>
      <c r="M157" s="10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x14ac:dyDescent="0.25">
      <c r="A158" s="14"/>
      <c r="B158" s="9"/>
      <c r="C158" s="151"/>
      <c r="D158" s="9"/>
      <c r="E158" s="152"/>
      <c r="F158" s="9"/>
      <c r="G158" s="9"/>
      <c r="H158" s="9"/>
      <c r="I158" s="41" t="s">
        <v>7</v>
      </c>
      <c r="J158" s="41" t="s">
        <v>8</v>
      </c>
      <c r="K158" s="41" t="s">
        <v>9</v>
      </c>
      <c r="L158" s="9"/>
      <c r="M158" s="10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6.5" thickBot="1" x14ac:dyDescent="0.3">
      <c r="A159" s="120"/>
      <c r="B159" s="9"/>
      <c r="C159" s="135"/>
      <c r="D159" s="9"/>
      <c r="E159" s="103"/>
      <c r="F159" s="9"/>
      <c r="G159" s="9"/>
      <c r="H159" s="9"/>
      <c r="I159" s="125"/>
      <c r="J159" s="125"/>
      <c r="K159" s="125"/>
      <c r="L159" s="9"/>
      <c r="M159" s="10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x14ac:dyDescent="0.25">
      <c r="A160" s="112"/>
      <c r="B160" s="113"/>
      <c r="C160" s="151"/>
      <c r="D160" s="113"/>
      <c r="E160" s="113"/>
      <c r="F160" s="113"/>
      <c r="G160" s="113"/>
      <c r="H160" s="113"/>
      <c r="I160" s="113"/>
      <c r="J160" s="113"/>
      <c r="K160" s="113"/>
      <c r="L160" s="113"/>
      <c r="M160" s="114"/>
      <c r="N160" s="9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8.75" x14ac:dyDescent="0.3">
      <c r="A161" s="8" t="s">
        <v>132</v>
      </c>
      <c r="B161" s="9"/>
      <c r="C161" s="151"/>
      <c r="D161" s="9"/>
      <c r="E161" s="9"/>
      <c r="F161" s="9"/>
      <c r="G161" s="9"/>
      <c r="H161" s="9"/>
      <c r="I161" s="9"/>
      <c r="J161" s="9"/>
      <c r="K161" s="9"/>
      <c r="L161" s="9"/>
      <c r="M161" s="10"/>
      <c r="N161" s="9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5.75" x14ac:dyDescent="0.25">
      <c r="A162" s="33" t="s">
        <v>1</v>
      </c>
      <c r="B162" s="34" t="s">
        <v>2</v>
      </c>
      <c r="C162" s="137" t="s">
        <v>208</v>
      </c>
      <c r="D162" s="110" t="s">
        <v>3</v>
      </c>
      <c r="E162" s="36" t="s">
        <v>99</v>
      </c>
      <c r="F162" s="115"/>
      <c r="G162" s="9"/>
      <c r="H162" s="188" t="s">
        <v>135</v>
      </c>
      <c r="I162" s="188"/>
      <c r="J162" s="188"/>
      <c r="K162" s="188"/>
      <c r="L162" s="188"/>
      <c r="M162" s="10"/>
      <c r="N162" s="9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x14ac:dyDescent="0.25">
      <c r="A163" s="97"/>
      <c r="B163" s="99"/>
      <c r="C163" s="151"/>
      <c r="D163" s="99"/>
      <c r="E163" s="99"/>
      <c r="F163" s="108"/>
      <c r="G163" s="9"/>
      <c r="H163" s="41" t="s">
        <v>7</v>
      </c>
      <c r="I163" s="41" t="s">
        <v>8</v>
      </c>
      <c r="J163" s="41" t="s">
        <v>9</v>
      </c>
      <c r="K163" s="41" t="s">
        <v>10</v>
      </c>
      <c r="L163" s="41" t="s">
        <v>11</v>
      </c>
      <c r="M163" s="10"/>
      <c r="N163" s="9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5.75" x14ac:dyDescent="0.25">
      <c r="A164" s="121" t="s">
        <v>105</v>
      </c>
      <c r="B164" s="122" t="s">
        <v>107</v>
      </c>
      <c r="C164" s="138">
        <v>2082792</v>
      </c>
      <c r="D164" s="117" t="s">
        <v>4</v>
      </c>
      <c r="E164" s="173">
        <f>530*0.8+25</f>
        <v>449</v>
      </c>
      <c r="F164" s="108"/>
      <c r="G164" s="9"/>
      <c r="H164" s="125"/>
      <c r="I164" s="125"/>
      <c r="J164" s="125"/>
      <c r="K164" s="125"/>
      <c r="L164" s="125" t="s">
        <v>0</v>
      </c>
      <c r="M164" s="10"/>
      <c r="N164" s="9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5.75" x14ac:dyDescent="0.25">
      <c r="A165" s="121" t="s">
        <v>106</v>
      </c>
      <c r="B165" s="123" t="s">
        <v>108</v>
      </c>
      <c r="C165" s="138">
        <v>2082749</v>
      </c>
      <c r="D165" s="117" t="s">
        <v>4</v>
      </c>
      <c r="E165" s="173">
        <v>399</v>
      </c>
      <c r="F165" s="108"/>
      <c r="G165" s="9"/>
      <c r="H165" s="126"/>
      <c r="I165" s="126"/>
      <c r="J165" s="126"/>
      <c r="K165" s="126"/>
      <c r="L165" s="131"/>
      <c r="M165" s="10"/>
      <c r="N165" s="9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x14ac:dyDescent="0.25">
      <c r="A166" s="14"/>
      <c r="B166" s="9"/>
      <c r="C166" s="151"/>
      <c r="D166" s="9"/>
      <c r="E166" s="9"/>
      <c r="F166" s="108"/>
      <c r="G166" s="9"/>
      <c r="H166" s="32">
        <v>116</v>
      </c>
      <c r="I166" s="32">
        <v>128</v>
      </c>
      <c r="J166" s="32">
        <v>140</v>
      </c>
      <c r="K166" s="32">
        <v>152</v>
      </c>
      <c r="L166" s="32">
        <v>164</v>
      </c>
      <c r="M166" s="10"/>
      <c r="N166" s="9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x14ac:dyDescent="0.25">
      <c r="A167" s="14"/>
      <c r="B167" s="9"/>
      <c r="C167" s="151"/>
      <c r="D167" s="9"/>
      <c r="E167" s="9"/>
      <c r="F167" s="9"/>
      <c r="G167" s="9"/>
      <c r="H167" s="188" t="s">
        <v>136</v>
      </c>
      <c r="I167" s="188"/>
      <c r="J167" s="188"/>
      <c r="K167" s="188"/>
      <c r="L167" s="188"/>
      <c r="M167" s="10"/>
      <c r="N167" s="9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x14ac:dyDescent="0.25">
      <c r="A168" s="14"/>
      <c r="B168" s="9"/>
      <c r="C168" s="151"/>
      <c r="D168" s="9"/>
      <c r="E168" s="9"/>
      <c r="F168" s="108"/>
      <c r="G168" s="9"/>
      <c r="H168" s="41" t="s">
        <v>7</v>
      </c>
      <c r="I168" s="41" t="s">
        <v>8</v>
      </c>
      <c r="J168" s="41" t="s">
        <v>9</v>
      </c>
      <c r="K168" s="41" t="s">
        <v>10</v>
      </c>
      <c r="L168" s="41" t="s">
        <v>11</v>
      </c>
      <c r="M168" s="10"/>
      <c r="N168" s="9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5.75" x14ac:dyDescent="0.25">
      <c r="A169" s="121" t="s">
        <v>105</v>
      </c>
      <c r="B169" s="95" t="s">
        <v>110</v>
      </c>
      <c r="C169" s="138">
        <v>2084667</v>
      </c>
      <c r="D169" s="40" t="s">
        <v>16</v>
      </c>
      <c r="E169" s="173">
        <f>530*0.8+25</f>
        <v>449</v>
      </c>
      <c r="F169" s="108"/>
      <c r="G169" s="9"/>
      <c r="H169" s="125"/>
      <c r="I169" s="125"/>
      <c r="J169" s="125"/>
      <c r="K169" s="125"/>
      <c r="L169" s="125" t="s">
        <v>0</v>
      </c>
      <c r="M169" s="10"/>
      <c r="N169" s="9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5.75" x14ac:dyDescent="0.25">
      <c r="A170" s="121" t="s">
        <v>106</v>
      </c>
      <c r="B170" s="123" t="s">
        <v>109</v>
      </c>
      <c r="C170" s="138">
        <v>2085358</v>
      </c>
      <c r="D170" s="40" t="s">
        <v>16</v>
      </c>
      <c r="E170" s="173">
        <v>399</v>
      </c>
      <c r="F170" s="108"/>
      <c r="G170" s="9"/>
      <c r="H170" s="126"/>
      <c r="I170" s="126"/>
      <c r="J170" s="126"/>
      <c r="K170" s="126"/>
      <c r="L170" s="131"/>
      <c r="M170" s="10"/>
      <c r="N170" s="9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x14ac:dyDescent="0.25">
      <c r="A171" s="14"/>
      <c r="B171" s="9"/>
      <c r="C171" s="151"/>
      <c r="D171" s="9"/>
      <c r="E171" s="9"/>
      <c r="F171" s="108"/>
      <c r="G171" s="9"/>
      <c r="H171" s="32">
        <v>116</v>
      </c>
      <c r="I171" s="32">
        <v>128</v>
      </c>
      <c r="J171" s="32">
        <v>140</v>
      </c>
      <c r="K171" s="32">
        <v>152</v>
      </c>
      <c r="L171" s="32">
        <v>164</v>
      </c>
      <c r="M171" s="10"/>
      <c r="N171" s="9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x14ac:dyDescent="0.25">
      <c r="A172" s="14"/>
      <c r="B172" s="9"/>
      <c r="C172" s="151"/>
      <c r="D172" s="9"/>
      <c r="E172" s="9"/>
      <c r="F172" s="9"/>
      <c r="G172" s="9"/>
      <c r="H172" s="188" t="s">
        <v>137</v>
      </c>
      <c r="I172" s="188"/>
      <c r="J172" s="188"/>
      <c r="K172" s="188"/>
      <c r="L172" s="188"/>
      <c r="M172" s="10"/>
      <c r="N172" s="9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x14ac:dyDescent="0.25">
      <c r="A173" s="14"/>
      <c r="B173" s="9"/>
      <c r="C173" s="151"/>
      <c r="D173" s="9"/>
      <c r="E173" s="9"/>
      <c r="F173" s="108"/>
      <c r="G173" s="9"/>
      <c r="H173" s="41" t="s">
        <v>7</v>
      </c>
      <c r="I173" s="41" t="s">
        <v>8</v>
      </c>
      <c r="J173" s="41" t="s">
        <v>9</v>
      </c>
      <c r="K173" s="41" t="s">
        <v>10</v>
      </c>
      <c r="L173" s="41" t="s">
        <v>11</v>
      </c>
      <c r="M173" s="10"/>
      <c r="N173" s="9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5.75" x14ac:dyDescent="0.25">
      <c r="A174" s="38" t="s">
        <v>121</v>
      </c>
      <c r="B174" s="42" t="s">
        <v>113</v>
      </c>
      <c r="C174" s="138">
        <v>1581858</v>
      </c>
      <c r="D174" s="117" t="s">
        <v>4</v>
      </c>
      <c r="E174" s="173">
        <v>229</v>
      </c>
      <c r="F174" s="108"/>
      <c r="G174" s="9"/>
      <c r="H174" s="125"/>
      <c r="I174" s="125"/>
      <c r="J174" s="125"/>
      <c r="K174" s="125"/>
      <c r="L174" s="125" t="s">
        <v>0</v>
      </c>
      <c r="M174" s="10"/>
      <c r="N174" s="9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5.75" x14ac:dyDescent="0.25">
      <c r="A175" s="38" t="s">
        <v>122</v>
      </c>
      <c r="B175" s="95" t="s">
        <v>114</v>
      </c>
      <c r="C175" s="138">
        <v>1581857</v>
      </c>
      <c r="D175" s="117" t="s">
        <v>4</v>
      </c>
      <c r="E175" s="173">
        <v>199</v>
      </c>
      <c r="F175" s="108"/>
      <c r="G175" s="9"/>
      <c r="H175" s="126"/>
      <c r="I175" s="126"/>
      <c r="J175" s="126"/>
      <c r="K175" s="126"/>
      <c r="L175" s="131"/>
      <c r="M175" s="10"/>
      <c r="N175" s="9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x14ac:dyDescent="0.25">
      <c r="A176" s="14"/>
      <c r="B176" s="9"/>
      <c r="C176" s="151"/>
      <c r="D176" s="9"/>
      <c r="E176" s="9"/>
      <c r="F176" s="108"/>
      <c r="G176" s="9"/>
      <c r="H176" s="32">
        <v>116</v>
      </c>
      <c r="I176" s="32">
        <v>128</v>
      </c>
      <c r="J176" s="32">
        <v>140</v>
      </c>
      <c r="K176" s="32">
        <v>152</v>
      </c>
      <c r="L176" s="32">
        <v>164</v>
      </c>
      <c r="M176" s="10"/>
      <c r="N176" s="9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x14ac:dyDescent="0.25">
      <c r="A177" s="14"/>
      <c r="B177" s="9"/>
      <c r="C177" s="151"/>
      <c r="D177" s="9"/>
      <c r="E177" s="9"/>
      <c r="F177" s="9"/>
      <c r="G177" s="9"/>
      <c r="H177" s="188" t="s">
        <v>138</v>
      </c>
      <c r="I177" s="188"/>
      <c r="J177" s="188"/>
      <c r="K177" s="188"/>
      <c r="L177" s="188"/>
      <c r="M177" s="10"/>
      <c r="N177" s="9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x14ac:dyDescent="0.25">
      <c r="A178" s="14"/>
      <c r="B178" s="9"/>
      <c r="C178" s="151"/>
      <c r="D178" s="9"/>
      <c r="E178" s="9"/>
      <c r="F178" s="108"/>
      <c r="G178" s="9"/>
      <c r="H178" s="41" t="s">
        <v>7</v>
      </c>
      <c r="I178" s="41" t="s">
        <v>8</v>
      </c>
      <c r="J178" s="41" t="s">
        <v>9</v>
      </c>
      <c r="K178" s="41" t="s">
        <v>10</v>
      </c>
      <c r="L178" s="41" t="s">
        <v>11</v>
      </c>
      <c r="M178" s="10"/>
      <c r="N178" s="9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5.75" x14ac:dyDescent="0.25">
      <c r="A179" s="38" t="s">
        <v>121</v>
      </c>
      <c r="B179" s="95" t="s">
        <v>111</v>
      </c>
      <c r="C179" s="138">
        <v>1584951</v>
      </c>
      <c r="D179" s="40" t="s">
        <v>16</v>
      </c>
      <c r="E179" s="173">
        <v>229</v>
      </c>
      <c r="F179" s="108"/>
      <c r="G179" s="9"/>
      <c r="H179" s="125"/>
      <c r="I179" s="125"/>
      <c r="J179" s="125"/>
      <c r="K179" s="125"/>
      <c r="L179" s="125" t="s">
        <v>0</v>
      </c>
      <c r="M179" s="10"/>
      <c r="N179" s="9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5.75" x14ac:dyDescent="0.25">
      <c r="A180" s="38" t="s">
        <v>122</v>
      </c>
      <c r="B180" s="42" t="s">
        <v>112</v>
      </c>
      <c r="C180" s="138">
        <v>1584954</v>
      </c>
      <c r="D180" s="40" t="s">
        <v>16</v>
      </c>
      <c r="E180" s="173">
        <v>199</v>
      </c>
      <c r="F180" s="9"/>
      <c r="G180" s="9"/>
      <c r="H180" s="126"/>
      <c r="I180" s="126"/>
      <c r="J180" s="126"/>
      <c r="K180" s="126"/>
      <c r="L180" s="131"/>
      <c r="M180" s="10"/>
      <c r="N180" s="9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x14ac:dyDescent="0.25">
      <c r="A181" s="14"/>
      <c r="B181" s="9"/>
      <c r="C181" s="151"/>
      <c r="D181" s="9"/>
      <c r="E181" s="9"/>
      <c r="F181" s="9"/>
      <c r="G181" s="9"/>
      <c r="H181" s="32">
        <v>116</v>
      </c>
      <c r="I181" s="32">
        <v>128</v>
      </c>
      <c r="J181" s="32">
        <v>140</v>
      </c>
      <c r="K181" s="32">
        <v>152</v>
      </c>
      <c r="L181" s="32">
        <v>164</v>
      </c>
      <c r="M181" s="10"/>
      <c r="N181" s="9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x14ac:dyDescent="0.25">
      <c r="A182" s="147"/>
      <c r="B182" s="147"/>
      <c r="D182" s="147"/>
      <c r="E182" s="147"/>
      <c r="F182" s="147"/>
      <c r="G182" s="9"/>
      <c r="H182" s="188" t="s">
        <v>212</v>
      </c>
      <c r="I182" s="188"/>
      <c r="J182" s="188"/>
      <c r="K182" s="188"/>
      <c r="L182" s="188"/>
      <c r="M182" s="10"/>
      <c r="N182" s="9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x14ac:dyDescent="0.25">
      <c r="A183" s="147"/>
      <c r="B183" s="147"/>
      <c r="D183" s="147"/>
      <c r="E183"/>
      <c r="F183" s="147"/>
      <c r="G183" s="9"/>
      <c r="H183" s="41" t="s">
        <v>7</v>
      </c>
      <c r="I183" s="41" t="s">
        <v>8</v>
      </c>
      <c r="J183" s="41" t="s">
        <v>9</v>
      </c>
      <c r="K183" s="41" t="s">
        <v>10</v>
      </c>
      <c r="L183" s="41" t="s">
        <v>11</v>
      </c>
      <c r="M183" s="10"/>
      <c r="N183" s="9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5.75" x14ac:dyDescent="0.25">
      <c r="A184" s="38" t="s">
        <v>213</v>
      </c>
      <c r="B184" s="95" t="s">
        <v>214</v>
      </c>
      <c r="C184" s="138">
        <v>1585049</v>
      </c>
      <c r="D184" s="40" t="s">
        <v>16</v>
      </c>
      <c r="E184" s="173">
        <v>249</v>
      </c>
      <c r="F184" s="108"/>
      <c r="G184" s="9"/>
      <c r="H184" s="125"/>
      <c r="I184" s="125"/>
      <c r="J184" s="125"/>
      <c r="K184" s="125"/>
      <c r="L184" s="125" t="s">
        <v>0</v>
      </c>
      <c r="M184" s="10"/>
      <c r="N184" s="9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5.75" x14ac:dyDescent="0.25">
      <c r="A185" s="38" t="s">
        <v>215</v>
      </c>
      <c r="B185" s="42" t="s">
        <v>216</v>
      </c>
      <c r="C185" s="138">
        <v>1585050</v>
      </c>
      <c r="D185" s="40" t="s">
        <v>16</v>
      </c>
      <c r="E185" s="173">
        <v>199</v>
      </c>
      <c r="F185" s="108"/>
      <c r="G185" s="9"/>
      <c r="H185" s="126"/>
      <c r="I185" s="126"/>
      <c r="J185" s="126"/>
      <c r="K185" s="126"/>
      <c r="L185" s="131"/>
      <c r="M185" s="10"/>
      <c r="N185" s="9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x14ac:dyDescent="0.25">
      <c r="A186" s="147"/>
      <c r="B186" s="147"/>
      <c r="D186" s="147"/>
      <c r="E186" s="147"/>
      <c r="F186" s="9"/>
      <c r="G186" s="147"/>
      <c r="H186" s="153">
        <v>116</v>
      </c>
      <c r="I186" s="153">
        <v>128</v>
      </c>
      <c r="J186" s="153">
        <v>140</v>
      </c>
      <c r="K186" s="153">
        <v>152</v>
      </c>
      <c r="L186" s="153">
        <v>164</v>
      </c>
      <c r="M186" s="10"/>
      <c r="N186" s="9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x14ac:dyDescent="0.25">
      <c r="A187" s="14"/>
      <c r="B187" s="9"/>
      <c r="C187" s="151"/>
      <c r="D187" s="9"/>
      <c r="E187" s="9"/>
      <c r="F187" s="9"/>
      <c r="G187" s="9"/>
      <c r="H187" s="188" t="s">
        <v>139</v>
      </c>
      <c r="I187" s="188"/>
      <c r="J187" s="188"/>
      <c r="K187" s="188"/>
      <c r="L187" s="188"/>
      <c r="M187" s="10"/>
      <c r="N187" s="9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x14ac:dyDescent="0.25">
      <c r="A188" s="14"/>
      <c r="B188" s="9"/>
      <c r="C188" s="151"/>
      <c r="D188" s="9"/>
      <c r="E188" s="9"/>
      <c r="F188" s="9"/>
      <c r="G188" s="9"/>
      <c r="H188" s="41" t="s">
        <v>7</v>
      </c>
      <c r="I188" s="41" t="s">
        <v>8</v>
      </c>
      <c r="J188" s="41" t="s">
        <v>9</v>
      </c>
      <c r="K188" s="41" t="s">
        <v>10</v>
      </c>
      <c r="L188" s="41" t="s">
        <v>11</v>
      </c>
      <c r="M188" s="10"/>
      <c r="N188" s="9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5.75" x14ac:dyDescent="0.25">
      <c r="A189" s="38" t="s">
        <v>115</v>
      </c>
      <c r="B189" s="95" t="s">
        <v>119</v>
      </c>
      <c r="C189" s="138">
        <v>1581867</v>
      </c>
      <c r="D189" s="117" t="s">
        <v>4</v>
      </c>
      <c r="E189" s="173">
        <v>349</v>
      </c>
      <c r="F189" s="9"/>
      <c r="G189" s="9"/>
      <c r="H189" s="125"/>
      <c r="I189" s="125"/>
      <c r="J189" s="125"/>
      <c r="K189" s="125"/>
      <c r="L189" s="125" t="s">
        <v>0</v>
      </c>
      <c r="M189" s="10"/>
      <c r="N189" s="9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5.75" x14ac:dyDescent="0.25">
      <c r="A190" s="38" t="s">
        <v>116</v>
      </c>
      <c r="B190" s="95" t="s">
        <v>211</v>
      </c>
      <c r="C190" s="138">
        <v>1581862</v>
      </c>
      <c r="D190" s="117" t="s">
        <v>4</v>
      </c>
      <c r="E190" s="173">
        <f>280*0.8+25</f>
        <v>249</v>
      </c>
      <c r="F190" s="9"/>
      <c r="G190" s="9"/>
      <c r="H190" s="126"/>
      <c r="I190" s="126"/>
      <c r="J190" s="126"/>
      <c r="K190" s="126"/>
      <c r="L190" s="131"/>
      <c r="M190" s="10"/>
      <c r="N190" s="9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x14ac:dyDescent="0.25">
      <c r="A191" s="14"/>
      <c r="B191" s="9"/>
      <c r="C191" s="151"/>
      <c r="D191" s="9"/>
      <c r="E191" s="9"/>
      <c r="F191" s="9"/>
      <c r="G191" s="9"/>
      <c r="H191" s="32">
        <v>116</v>
      </c>
      <c r="I191" s="32">
        <v>128</v>
      </c>
      <c r="J191" s="32">
        <v>140</v>
      </c>
      <c r="K191" s="32">
        <v>152</v>
      </c>
      <c r="L191" s="32">
        <v>164</v>
      </c>
      <c r="M191" s="10"/>
      <c r="N191" s="9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x14ac:dyDescent="0.25">
      <c r="A192" s="14"/>
      <c r="B192" s="9"/>
      <c r="C192" s="151"/>
      <c r="D192" s="9"/>
      <c r="E192" s="9"/>
      <c r="F192" s="9"/>
      <c r="G192" s="9"/>
      <c r="H192" s="188" t="s">
        <v>140</v>
      </c>
      <c r="I192" s="188"/>
      <c r="J192" s="188"/>
      <c r="K192" s="188"/>
      <c r="L192" s="188"/>
      <c r="M192" s="10"/>
      <c r="N192" s="9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x14ac:dyDescent="0.25">
      <c r="A193" s="14"/>
      <c r="B193" s="9"/>
      <c r="C193" s="151"/>
      <c r="D193" s="9"/>
      <c r="E193" s="9"/>
      <c r="F193" s="9"/>
      <c r="G193" s="9"/>
      <c r="H193" s="41" t="s">
        <v>7</v>
      </c>
      <c r="I193" s="41" t="s">
        <v>8</v>
      </c>
      <c r="J193" s="41" t="s">
        <v>9</v>
      </c>
      <c r="K193" s="41" t="s">
        <v>10</v>
      </c>
      <c r="L193" s="41" t="s">
        <v>11</v>
      </c>
      <c r="M193" s="10"/>
      <c r="N193" s="9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5.75" x14ac:dyDescent="0.25">
      <c r="A194" s="38" t="s">
        <v>115</v>
      </c>
      <c r="B194" s="42" t="s">
        <v>117</v>
      </c>
      <c r="C194" s="138">
        <v>1584928</v>
      </c>
      <c r="D194" s="40" t="s">
        <v>16</v>
      </c>
      <c r="E194" s="173">
        <v>349</v>
      </c>
      <c r="F194" s="9"/>
      <c r="G194" s="9"/>
      <c r="H194" s="125"/>
      <c r="I194" s="125"/>
      <c r="J194" s="125"/>
      <c r="K194" s="125"/>
      <c r="L194" s="125" t="s">
        <v>0</v>
      </c>
      <c r="M194" s="10"/>
      <c r="N194" s="9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5.75" x14ac:dyDescent="0.25">
      <c r="A195" s="38" t="s">
        <v>116</v>
      </c>
      <c r="B195" s="95" t="s">
        <v>118</v>
      </c>
      <c r="C195" s="138">
        <v>1584933</v>
      </c>
      <c r="D195" s="40" t="s">
        <v>16</v>
      </c>
      <c r="E195" s="173">
        <f>280*0.8+25</f>
        <v>249</v>
      </c>
      <c r="F195" s="9"/>
      <c r="G195" s="9"/>
      <c r="H195" s="126"/>
      <c r="I195" s="126"/>
      <c r="J195" s="126"/>
      <c r="K195" s="126"/>
      <c r="L195" s="131"/>
      <c r="M195" s="10"/>
      <c r="N195" s="9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x14ac:dyDescent="0.25">
      <c r="A196" s="14"/>
      <c r="B196" s="9"/>
      <c r="C196" s="151"/>
      <c r="D196" s="9"/>
      <c r="E196" s="9"/>
      <c r="F196" s="9"/>
      <c r="G196" s="9"/>
      <c r="H196" s="32">
        <v>116</v>
      </c>
      <c r="I196" s="32">
        <v>128</v>
      </c>
      <c r="J196" s="32">
        <v>140</v>
      </c>
      <c r="K196" s="32">
        <v>152</v>
      </c>
      <c r="L196" s="32">
        <v>164</v>
      </c>
      <c r="M196" s="10"/>
      <c r="N196" s="9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x14ac:dyDescent="0.25">
      <c r="A197" s="14"/>
      <c r="B197" s="9"/>
      <c r="C197" s="151"/>
      <c r="D197" s="9"/>
      <c r="E197" s="9"/>
      <c r="F197" s="9"/>
      <c r="G197" s="9"/>
      <c r="H197" s="188" t="s">
        <v>141</v>
      </c>
      <c r="I197" s="188"/>
      <c r="J197" s="188"/>
      <c r="K197" s="188"/>
      <c r="L197" s="188"/>
      <c r="M197" s="10"/>
      <c r="N197" s="9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x14ac:dyDescent="0.25">
      <c r="A198" s="14"/>
      <c r="B198" s="9"/>
      <c r="C198" s="151"/>
      <c r="D198" s="9"/>
      <c r="E198" s="9"/>
      <c r="F198" s="9"/>
      <c r="G198" s="9"/>
      <c r="H198" s="41" t="s">
        <v>7</v>
      </c>
      <c r="I198" s="41" t="s">
        <v>8</v>
      </c>
      <c r="J198" s="41" t="s">
        <v>9</v>
      </c>
      <c r="K198" s="41" t="s">
        <v>10</v>
      </c>
      <c r="L198" s="41" t="s">
        <v>11</v>
      </c>
      <c r="M198" s="10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5.75" x14ac:dyDescent="0.25">
      <c r="A199" s="38" t="s">
        <v>123</v>
      </c>
      <c r="B199" s="95" t="s">
        <v>125</v>
      </c>
      <c r="C199" s="138">
        <v>1581861</v>
      </c>
      <c r="D199" s="117" t="s">
        <v>4</v>
      </c>
      <c r="E199" s="173">
        <v>649</v>
      </c>
      <c r="F199" s="9"/>
      <c r="G199" s="9"/>
      <c r="H199" s="125"/>
      <c r="I199" s="125"/>
      <c r="J199" s="125"/>
      <c r="K199" s="125"/>
      <c r="L199" s="125" t="s">
        <v>0</v>
      </c>
      <c r="M199" s="10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5.75" x14ac:dyDescent="0.25">
      <c r="A200" s="38" t="s">
        <v>124</v>
      </c>
      <c r="B200" s="42" t="s">
        <v>120</v>
      </c>
      <c r="C200" s="138">
        <v>1581862</v>
      </c>
      <c r="D200" s="117" t="s">
        <v>4</v>
      </c>
      <c r="E200" s="173">
        <v>549</v>
      </c>
      <c r="F200" s="9"/>
      <c r="G200" s="9"/>
      <c r="H200" s="126"/>
      <c r="I200" s="126"/>
      <c r="J200" s="126"/>
      <c r="K200" s="126"/>
      <c r="L200" s="131"/>
      <c r="M200" s="10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x14ac:dyDescent="0.25">
      <c r="A201" s="57"/>
      <c r="B201" s="9"/>
      <c r="C201" s="151"/>
      <c r="D201" s="9"/>
      <c r="E201" s="9"/>
      <c r="F201" s="9"/>
      <c r="G201" s="9"/>
      <c r="H201" s="32">
        <v>116</v>
      </c>
      <c r="I201" s="32">
        <v>128</v>
      </c>
      <c r="J201" s="32">
        <v>140</v>
      </c>
      <c r="K201" s="32">
        <v>152</v>
      </c>
      <c r="L201" s="32">
        <v>164</v>
      </c>
      <c r="M201" s="10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5.75" thickBot="1" x14ac:dyDescent="0.3">
      <c r="A202" s="111" t="s">
        <v>133</v>
      </c>
      <c r="B202" s="70"/>
      <c r="C202" s="135"/>
      <c r="D202" s="70"/>
      <c r="E202" s="70"/>
      <c r="F202" s="70"/>
      <c r="G202" s="70"/>
      <c r="H202" s="70"/>
      <c r="I202" s="70"/>
      <c r="J202" s="70"/>
      <c r="K202" s="70"/>
      <c r="L202" s="70"/>
      <c r="M202" s="102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idden="1" x14ac:dyDescent="0.25">
      <c r="A203" s="6"/>
      <c r="B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idden="1" x14ac:dyDescent="0.25">
      <c r="A204" s="124"/>
    </row>
    <row r="205" spans="1:24" hidden="1" x14ac:dyDescent="0.25">
      <c r="A205" s="154" t="s">
        <v>246</v>
      </c>
      <c r="B205" s="154" t="s">
        <v>247</v>
      </c>
      <c r="C205" s="154" t="s">
        <v>248</v>
      </c>
      <c r="D205" s="154" t="s">
        <v>249</v>
      </c>
      <c r="E205" s="154" t="s">
        <v>250</v>
      </c>
      <c r="F205" s="154" t="s">
        <v>251</v>
      </c>
      <c r="G205" s="154" t="s">
        <v>252</v>
      </c>
      <c r="H205" s="154" t="s">
        <v>44</v>
      </c>
      <c r="I205" s="154" t="s">
        <v>253</v>
      </c>
      <c r="K205" s="154" t="s">
        <v>254</v>
      </c>
      <c r="L205" s="154" t="s">
        <v>255</v>
      </c>
    </row>
    <row r="206" spans="1:24" hidden="1" x14ac:dyDescent="0.25">
      <c r="A206" s="154">
        <f>SUM(H14:L15)</f>
        <v>0</v>
      </c>
      <c r="B206" s="154">
        <f>SUM(H27:L28)</f>
        <v>0</v>
      </c>
      <c r="C206" s="154">
        <f>SUM(H40:L40)</f>
        <v>0</v>
      </c>
      <c r="D206" s="154">
        <f>SUM(H41:L41)</f>
        <v>0</v>
      </c>
      <c r="E206" s="154">
        <f>SUM(H68:L69)</f>
        <v>0</v>
      </c>
      <c r="F206" s="154">
        <f>SUM(H81:L82)</f>
        <v>0</v>
      </c>
      <c r="G206" s="154">
        <f>SUM(H94:L95)</f>
        <v>0</v>
      </c>
      <c r="H206" s="154">
        <f>SUM(H110:L110)</f>
        <v>0</v>
      </c>
      <c r="I206" s="154">
        <f>SUM(H131:L131)</f>
        <v>0</v>
      </c>
      <c r="K206" s="154">
        <f>SUM(H144:L144)</f>
        <v>0</v>
      </c>
      <c r="L206" s="154">
        <f>SUM(H151)</f>
        <v>0</v>
      </c>
    </row>
    <row r="207" spans="1:24" hidden="1" x14ac:dyDescent="0.25">
      <c r="A207" s="95" t="s">
        <v>110</v>
      </c>
      <c r="B207" s="123" t="s">
        <v>109</v>
      </c>
      <c r="C207" s="42" t="s">
        <v>113</v>
      </c>
      <c r="D207" s="95" t="s">
        <v>114</v>
      </c>
      <c r="E207" s="95" t="s">
        <v>111</v>
      </c>
      <c r="F207" s="42" t="s">
        <v>112</v>
      </c>
      <c r="G207" s="95" t="s">
        <v>214</v>
      </c>
      <c r="H207" s="42" t="s">
        <v>216</v>
      </c>
      <c r="I207" s="95" t="s">
        <v>119</v>
      </c>
      <c r="J207" s="95" t="s">
        <v>211</v>
      </c>
      <c r="K207" s="42" t="s">
        <v>117</v>
      </c>
      <c r="L207" s="95" t="s">
        <v>118</v>
      </c>
    </row>
    <row r="208" spans="1:24" hidden="1" x14ac:dyDescent="0.25">
      <c r="A208" s="154">
        <f>SUM(H169:L169)</f>
        <v>0</v>
      </c>
      <c r="B208" s="154">
        <f>SUM(H170:L170)</f>
        <v>0</v>
      </c>
      <c r="C208" s="154">
        <f>SUM(H174:L174)</f>
        <v>0</v>
      </c>
      <c r="D208" s="154">
        <f>SUM(H175:L175)</f>
        <v>0</v>
      </c>
      <c r="E208" s="154">
        <f>SUM(H179:L179)</f>
        <v>0</v>
      </c>
      <c r="F208" s="154">
        <f>SUM(H180:L180)</f>
        <v>0</v>
      </c>
      <c r="G208" s="154">
        <f>SUM(H184:L184)</f>
        <v>0</v>
      </c>
      <c r="H208" s="154">
        <f>SUM(H185:L185)</f>
        <v>0</v>
      </c>
      <c r="I208" s="154">
        <f>SUM(H189:L189)</f>
        <v>0</v>
      </c>
      <c r="J208" s="154">
        <f>SUM(H190:L190)</f>
        <v>0</v>
      </c>
      <c r="K208" s="154">
        <f>SUM(H194:L194)</f>
        <v>0</v>
      </c>
      <c r="L208" s="154">
        <f>SUM(H195:L195)</f>
        <v>0</v>
      </c>
    </row>
    <row r="209" spans="1:2" hidden="1" x14ac:dyDescent="0.25">
      <c r="A209" s="95" t="s">
        <v>125</v>
      </c>
      <c r="B209" s="42" t="s">
        <v>120</v>
      </c>
    </row>
    <row r="210" spans="1:2" hidden="1" x14ac:dyDescent="0.25">
      <c r="A210" s="154">
        <f>SUM(H199:L199)</f>
        <v>0</v>
      </c>
      <c r="B210" s="154">
        <f>SUM(H200:L200)</f>
        <v>0</v>
      </c>
    </row>
    <row r="211" spans="1:2" hidden="1" x14ac:dyDescent="0.25"/>
    <row r="212" spans="1:2" hidden="1" x14ac:dyDescent="0.25"/>
    <row r="213" spans="1:2" hidden="1" x14ac:dyDescent="0.25"/>
    <row r="214" spans="1:2" hidden="1" x14ac:dyDescent="0.25"/>
    <row r="215" spans="1:2" hidden="1" x14ac:dyDescent="0.25"/>
    <row r="216" spans="1:2" hidden="1" x14ac:dyDescent="0.25"/>
    <row r="217" spans="1:2" hidden="1" x14ac:dyDescent="0.25"/>
    <row r="218" spans="1:2" hidden="1" x14ac:dyDescent="0.25"/>
    <row r="219" spans="1:2" hidden="1" x14ac:dyDescent="0.25"/>
    <row r="220" spans="1:2" hidden="1" x14ac:dyDescent="0.25"/>
    <row r="221" spans="1:2" hidden="1" x14ac:dyDescent="0.25"/>
    <row r="222" spans="1:2" hidden="1" x14ac:dyDescent="0.25"/>
    <row r="223" spans="1:2" hidden="1" x14ac:dyDescent="0.25"/>
    <row r="224" spans="1:2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</sheetData>
  <sheetProtection algorithmName="SHA-512" hashValue="7EddetkLqoRojqH8fmS7jTAlQyOh/uiXJIkWaYORWzS4Iv99iT9Xs5mq52alr2jP/y92/HP5ndDgjBhPSz1GGA==" saltValue="+dptvdWgyimMysIqocDdBg==" spinCount="100000" sheet="1" objects="1" scenarios="1"/>
  <mergeCells count="62">
    <mergeCell ref="Q9:V9"/>
    <mergeCell ref="A9:B9"/>
    <mergeCell ref="H58:L58"/>
    <mergeCell ref="H12:L12"/>
    <mergeCell ref="H17:L17"/>
    <mergeCell ref="H22:L22"/>
    <mergeCell ref="H38:L38"/>
    <mergeCell ref="H43:L43"/>
    <mergeCell ref="H44:L44"/>
    <mergeCell ref="R55:S55"/>
    <mergeCell ref="R54:S54"/>
    <mergeCell ref="H25:L25"/>
    <mergeCell ref="H30:L30"/>
    <mergeCell ref="H35:L35"/>
    <mergeCell ref="H50:L50"/>
    <mergeCell ref="H53:L53"/>
    <mergeCell ref="H63:L63"/>
    <mergeCell ref="H66:L66"/>
    <mergeCell ref="H71:L71"/>
    <mergeCell ref="H76:L76"/>
    <mergeCell ref="H79:L79"/>
    <mergeCell ref="H84:L84"/>
    <mergeCell ref="H172:L172"/>
    <mergeCell ref="H177:L177"/>
    <mergeCell ref="H167:L167"/>
    <mergeCell ref="H120:L120"/>
    <mergeCell ref="H123:L123"/>
    <mergeCell ref="H126:L126"/>
    <mergeCell ref="H129:L129"/>
    <mergeCell ref="H132:L132"/>
    <mergeCell ref="H135:L135"/>
    <mergeCell ref="H138:L138"/>
    <mergeCell ref="I157:K157"/>
    <mergeCell ref="I154:K154"/>
    <mergeCell ref="H89:L89"/>
    <mergeCell ref="H92:L92"/>
    <mergeCell ref="N105:P105"/>
    <mergeCell ref="N108:P108"/>
    <mergeCell ref="N111:P111"/>
    <mergeCell ref="H187:L187"/>
    <mergeCell ref="H162:L162"/>
    <mergeCell ref="H105:L105"/>
    <mergeCell ref="H108:L108"/>
    <mergeCell ref="H111:L111"/>
    <mergeCell ref="H114:L114"/>
    <mergeCell ref="H117:L117"/>
    <mergeCell ref="H197:L197"/>
    <mergeCell ref="H192:L192"/>
    <mergeCell ref="H182:L182"/>
    <mergeCell ref="H97:L97"/>
    <mergeCell ref="H102:L102"/>
    <mergeCell ref="H145:L145"/>
    <mergeCell ref="H142:L142"/>
    <mergeCell ref="B7:C7"/>
    <mergeCell ref="K3:M3"/>
    <mergeCell ref="A1:B1"/>
    <mergeCell ref="L5:M5"/>
    <mergeCell ref="C1:I2"/>
    <mergeCell ref="F3:H3"/>
    <mergeCell ref="F5:H5"/>
    <mergeCell ref="B3:C3"/>
    <mergeCell ref="B5:C5"/>
  </mergeCells>
  <dataValidations count="3">
    <dataValidation type="list" allowBlank="1" showInputMessage="1" showErrorMessage="1" sqref="B3:C3">
      <formula1>$Y$2:$Y$22</formula1>
    </dataValidation>
    <dataValidation type="list" allowBlank="1" showInputMessage="1" showErrorMessage="1" sqref="F3:H3">
      <formula1>$Z$2:$Z$14</formula1>
    </dataValidation>
    <dataValidation type="list" allowBlank="1" showInputMessage="1" showErrorMessage="1" sqref="F5:H5">
      <formula1>$AA$2:$AA$5</formula1>
    </dataValidation>
  </dataValidations>
  <pageMargins left="0.7" right="0.7" top="0.75" bottom="0.75" header="0.3" footer="0.3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2"/>
  <sheetViews>
    <sheetView workbookViewId="0">
      <selection activeCell="A4" sqref="A4"/>
    </sheetView>
  </sheetViews>
  <sheetFormatPr defaultColWidth="0" defaultRowHeight="15" zeroHeight="1" x14ac:dyDescent="0.25"/>
  <cols>
    <col min="1" max="2" width="10.7109375" style="144" customWidth="1"/>
    <col min="3" max="4" width="12.28515625" style="144" customWidth="1"/>
    <col min="5" max="5" width="21.5703125" style="144" customWidth="1"/>
    <col min="6" max="6" width="16.5703125" style="7" bestFit="1" customWidth="1"/>
    <col min="7" max="7" width="30.28515625" style="144" bestFit="1" customWidth="1"/>
    <col min="8" max="16384" width="8" style="144" hidden="1"/>
  </cols>
  <sheetData>
    <row r="1" spans="1:7" x14ac:dyDescent="0.25">
      <c r="A1" s="199" t="s">
        <v>210</v>
      </c>
      <c r="B1" s="200"/>
      <c r="C1" s="200"/>
      <c r="D1" s="200"/>
      <c r="E1" s="200"/>
      <c r="F1" s="200"/>
      <c r="G1" s="201"/>
    </row>
    <row r="2" spans="1:7" x14ac:dyDescent="0.25">
      <c r="A2" s="202"/>
      <c r="B2" s="203"/>
      <c r="C2" s="203"/>
      <c r="D2" s="203"/>
      <c r="E2" s="203"/>
      <c r="F2" s="203"/>
      <c r="G2" s="204"/>
    </row>
    <row r="3" spans="1:7" ht="15.75" x14ac:dyDescent="0.25">
      <c r="A3" s="145" t="s">
        <v>257</v>
      </c>
      <c r="B3" s="145" t="s">
        <v>150</v>
      </c>
      <c r="C3" s="145" t="s">
        <v>151</v>
      </c>
      <c r="D3" s="145" t="s">
        <v>173</v>
      </c>
      <c r="E3" s="145" t="s">
        <v>172</v>
      </c>
      <c r="F3" s="142" t="s">
        <v>152</v>
      </c>
      <c r="G3" s="145" t="s">
        <v>153</v>
      </c>
    </row>
    <row r="4" spans="1:7" x14ac:dyDescent="0.25">
      <c r="A4" s="146"/>
      <c r="B4" s="146"/>
      <c r="C4" s="146"/>
      <c r="D4" s="146"/>
      <c r="E4" s="146"/>
      <c r="F4" s="143" t="str">
        <f>UPPER(E4)</f>
        <v/>
      </c>
      <c r="G4" s="146"/>
    </row>
    <row r="5" spans="1:7" x14ac:dyDescent="0.25">
      <c r="A5" s="146"/>
      <c r="B5" s="146"/>
      <c r="C5" s="146"/>
      <c r="D5" s="146"/>
      <c r="E5" s="146"/>
      <c r="F5" s="143" t="str">
        <f t="shared" ref="F5:F68" si="0">UPPER(E5)</f>
        <v/>
      </c>
      <c r="G5" s="146"/>
    </row>
    <row r="6" spans="1:7" x14ac:dyDescent="0.25">
      <c r="A6" s="146"/>
      <c r="B6" s="146"/>
      <c r="C6" s="146"/>
      <c r="D6" s="146"/>
      <c r="E6" s="146"/>
      <c r="F6" s="143" t="str">
        <f t="shared" si="0"/>
        <v/>
      </c>
      <c r="G6" s="146"/>
    </row>
    <row r="7" spans="1:7" x14ac:dyDescent="0.25">
      <c r="A7" s="146"/>
      <c r="B7" s="146"/>
      <c r="C7" s="146"/>
      <c r="D7" s="146"/>
      <c r="E7" s="146"/>
      <c r="F7" s="143" t="str">
        <f t="shared" si="0"/>
        <v/>
      </c>
      <c r="G7" s="146"/>
    </row>
    <row r="8" spans="1:7" x14ac:dyDescent="0.25">
      <c r="A8" s="146"/>
      <c r="B8" s="146"/>
      <c r="C8" s="146"/>
      <c r="D8" s="146"/>
      <c r="E8" s="146"/>
      <c r="F8" s="143" t="str">
        <f t="shared" si="0"/>
        <v/>
      </c>
      <c r="G8" s="146"/>
    </row>
    <row r="9" spans="1:7" x14ac:dyDescent="0.25">
      <c r="A9" s="146"/>
      <c r="B9" s="146"/>
      <c r="C9" s="146"/>
      <c r="D9" s="146"/>
      <c r="E9" s="146"/>
      <c r="F9" s="143" t="str">
        <f t="shared" si="0"/>
        <v/>
      </c>
      <c r="G9" s="146"/>
    </row>
    <row r="10" spans="1:7" x14ac:dyDescent="0.25">
      <c r="A10" s="146"/>
      <c r="B10" s="146"/>
      <c r="C10" s="146"/>
      <c r="D10" s="146"/>
      <c r="E10" s="146"/>
      <c r="F10" s="143" t="str">
        <f t="shared" si="0"/>
        <v/>
      </c>
      <c r="G10" s="146"/>
    </row>
    <row r="11" spans="1:7" x14ac:dyDescent="0.25">
      <c r="A11" s="146"/>
      <c r="B11" s="146"/>
      <c r="C11" s="146"/>
      <c r="D11" s="146"/>
      <c r="E11" s="146"/>
      <c r="F11" s="143" t="str">
        <f t="shared" si="0"/>
        <v/>
      </c>
      <c r="G11" s="146"/>
    </row>
    <row r="12" spans="1:7" x14ac:dyDescent="0.25">
      <c r="A12" s="146"/>
      <c r="B12" s="146"/>
      <c r="C12" s="146"/>
      <c r="D12" s="146"/>
      <c r="E12" s="146"/>
      <c r="F12" s="143" t="str">
        <f t="shared" si="0"/>
        <v/>
      </c>
      <c r="G12" s="146"/>
    </row>
    <row r="13" spans="1:7" x14ac:dyDescent="0.25">
      <c r="A13" s="146"/>
      <c r="B13" s="146"/>
      <c r="C13" s="146"/>
      <c r="D13" s="146"/>
      <c r="E13" s="146"/>
      <c r="F13" s="143" t="str">
        <f t="shared" si="0"/>
        <v/>
      </c>
      <c r="G13" s="146"/>
    </row>
    <row r="14" spans="1:7" x14ac:dyDescent="0.25">
      <c r="A14" s="146"/>
      <c r="B14" s="146"/>
      <c r="C14" s="146"/>
      <c r="D14" s="146"/>
      <c r="E14" s="146"/>
      <c r="F14" s="143" t="str">
        <f t="shared" si="0"/>
        <v/>
      </c>
      <c r="G14" s="146"/>
    </row>
    <row r="15" spans="1:7" x14ac:dyDescent="0.25">
      <c r="A15" s="146"/>
      <c r="B15" s="146"/>
      <c r="C15" s="146"/>
      <c r="D15" s="146"/>
      <c r="E15" s="146"/>
      <c r="F15" s="143" t="str">
        <f t="shared" si="0"/>
        <v/>
      </c>
      <c r="G15" s="146"/>
    </row>
    <row r="16" spans="1:7" x14ac:dyDescent="0.25">
      <c r="A16" s="146"/>
      <c r="B16" s="146"/>
      <c r="C16" s="146"/>
      <c r="D16" s="146"/>
      <c r="E16" s="146"/>
      <c r="F16" s="143" t="str">
        <f t="shared" si="0"/>
        <v/>
      </c>
      <c r="G16" s="146"/>
    </row>
    <row r="17" spans="1:7" x14ac:dyDescent="0.25">
      <c r="A17" s="146"/>
      <c r="B17" s="146"/>
      <c r="C17" s="146"/>
      <c r="D17" s="146"/>
      <c r="E17" s="146"/>
      <c r="F17" s="143" t="str">
        <f t="shared" si="0"/>
        <v/>
      </c>
      <c r="G17" s="146"/>
    </row>
    <row r="18" spans="1:7" x14ac:dyDescent="0.25">
      <c r="A18" s="146"/>
      <c r="B18" s="146"/>
      <c r="C18" s="146"/>
      <c r="D18" s="146"/>
      <c r="E18" s="146"/>
      <c r="F18" s="143" t="str">
        <f t="shared" si="0"/>
        <v/>
      </c>
      <c r="G18" s="146"/>
    </row>
    <row r="19" spans="1:7" x14ac:dyDescent="0.25">
      <c r="A19" s="146"/>
      <c r="B19" s="146"/>
      <c r="C19" s="146"/>
      <c r="D19" s="146"/>
      <c r="E19" s="146"/>
      <c r="F19" s="143" t="str">
        <f t="shared" si="0"/>
        <v/>
      </c>
      <c r="G19" s="146"/>
    </row>
    <row r="20" spans="1:7" x14ac:dyDescent="0.25">
      <c r="A20" s="146"/>
      <c r="B20" s="146"/>
      <c r="C20" s="146"/>
      <c r="D20" s="146"/>
      <c r="E20" s="146"/>
      <c r="F20" s="143" t="str">
        <f t="shared" si="0"/>
        <v/>
      </c>
      <c r="G20" s="146"/>
    </row>
    <row r="21" spans="1:7" x14ac:dyDescent="0.25">
      <c r="A21" s="146"/>
      <c r="B21" s="146"/>
      <c r="C21" s="146"/>
      <c r="D21" s="146"/>
      <c r="E21" s="146"/>
      <c r="F21" s="143" t="str">
        <f t="shared" si="0"/>
        <v/>
      </c>
      <c r="G21" s="146"/>
    </row>
    <row r="22" spans="1:7" x14ac:dyDescent="0.25">
      <c r="A22" s="146"/>
      <c r="B22" s="146"/>
      <c r="C22" s="146"/>
      <c r="D22" s="146"/>
      <c r="E22" s="146"/>
      <c r="F22" s="143" t="str">
        <f t="shared" si="0"/>
        <v/>
      </c>
      <c r="G22" s="146"/>
    </row>
    <row r="23" spans="1:7" x14ac:dyDescent="0.25">
      <c r="A23" s="146"/>
      <c r="B23" s="146"/>
      <c r="C23" s="146"/>
      <c r="D23" s="146"/>
      <c r="E23" s="146"/>
      <c r="F23" s="143" t="str">
        <f t="shared" si="0"/>
        <v/>
      </c>
      <c r="G23" s="146"/>
    </row>
    <row r="24" spans="1:7" x14ac:dyDescent="0.25">
      <c r="A24" s="146"/>
      <c r="B24" s="146"/>
      <c r="C24" s="146"/>
      <c r="D24" s="146"/>
      <c r="E24" s="146"/>
      <c r="F24" s="143" t="str">
        <f t="shared" si="0"/>
        <v/>
      </c>
      <c r="G24" s="146"/>
    </row>
    <row r="25" spans="1:7" x14ac:dyDescent="0.25">
      <c r="A25" s="146"/>
      <c r="B25" s="146"/>
      <c r="C25" s="146"/>
      <c r="D25" s="146"/>
      <c r="E25" s="146"/>
      <c r="F25" s="143" t="str">
        <f t="shared" si="0"/>
        <v/>
      </c>
      <c r="G25" s="146"/>
    </row>
    <row r="26" spans="1:7" x14ac:dyDescent="0.25">
      <c r="A26" s="146"/>
      <c r="B26" s="146"/>
      <c r="C26" s="146"/>
      <c r="D26" s="146"/>
      <c r="E26" s="146"/>
      <c r="F26" s="143" t="str">
        <f t="shared" si="0"/>
        <v/>
      </c>
      <c r="G26" s="146"/>
    </row>
    <row r="27" spans="1:7" x14ac:dyDescent="0.25">
      <c r="A27" s="146"/>
      <c r="B27" s="146"/>
      <c r="C27" s="146"/>
      <c r="D27" s="146"/>
      <c r="E27" s="146"/>
      <c r="F27" s="143" t="str">
        <f t="shared" si="0"/>
        <v/>
      </c>
      <c r="G27" s="146"/>
    </row>
    <row r="28" spans="1:7" x14ac:dyDescent="0.25">
      <c r="A28" s="146"/>
      <c r="B28" s="146"/>
      <c r="C28" s="146"/>
      <c r="D28" s="146"/>
      <c r="E28" s="146"/>
      <c r="F28" s="143" t="str">
        <f t="shared" si="0"/>
        <v/>
      </c>
      <c r="G28" s="146"/>
    </row>
    <row r="29" spans="1:7" x14ac:dyDescent="0.25">
      <c r="A29" s="146"/>
      <c r="B29" s="146"/>
      <c r="C29" s="146"/>
      <c r="D29" s="146"/>
      <c r="E29" s="146"/>
      <c r="F29" s="143" t="str">
        <f t="shared" si="0"/>
        <v/>
      </c>
      <c r="G29" s="146"/>
    </row>
    <row r="30" spans="1:7" x14ac:dyDescent="0.25">
      <c r="A30" s="146"/>
      <c r="B30" s="146"/>
      <c r="C30" s="146"/>
      <c r="D30" s="146"/>
      <c r="E30" s="146"/>
      <c r="F30" s="143" t="str">
        <f t="shared" si="0"/>
        <v/>
      </c>
      <c r="G30" s="146"/>
    </row>
    <row r="31" spans="1:7" x14ac:dyDescent="0.25">
      <c r="A31" s="146"/>
      <c r="B31" s="146"/>
      <c r="C31" s="146"/>
      <c r="D31" s="146"/>
      <c r="E31" s="146"/>
      <c r="F31" s="143" t="str">
        <f t="shared" si="0"/>
        <v/>
      </c>
      <c r="G31" s="146"/>
    </row>
    <row r="32" spans="1:7" x14ac:dyDescent="0.25">
      <c r="A32" s="146"/>
      <c r="B32" s="146"/>
      <c r="C32" s="146"/>
      <c r="D32" s="146"/>
      <c r="E32" s="146"/>
      <c r="F32" s="143" t="str">
        <f t="shared" si="0"/>
        <v/>
      </c>
      <c r="G32" s="146"/>
    </row>
    <row r="33" spans="1:7" x14ac:dyDescent="0.25">
      <c r="A33" s="146"/>
      <c r="B33" s="146"/>
      <c r="C33" s="146"/>
      <c r="D33" s="146"/>
      <c r="E33" s="146"/>
      <c r="F33" s="143" t="str">
        <f t="shared" si="0"/>
        <v/>
      </c>
      <c r="G33" s="146"/>
    </row>
    <row r="34" spans="1:7" x14ac:dyDescent="0.25">
      <c r="A34" s="146"/>
      <c r="B34" s="146"/>
      <c r="C34" s="146"/>
      <c r="D34" s="146"/>
      <c r="E34" s="146"/>
      <c r="F34" s="143" t="str">
        <f t="shared" si="0"/>
        <v/>
      </c>
      <c r="G34" s="146"/>
    </row>
    <row r="35" spans="1:7" x14ac:dyDescent="0.25">
      <c r="A35" s="146"/>
      <c r="B35" s="146"/>
      <c r="C35" s="146"/>
      <c r="D35" s="146"/>
      <c r="E35" s="146"/>
      <c r="F35" s="143" t="str">
        <f t="shared" si="0"/>
        <v/>
      </c>
      <c r="G35" s="146"/>
    </row>
    <row r="36" spans="1:7" x14ac:dyDescent="0.25">
      <c r="A36" s="146"/>
      <c r="B36" s="146"/>
      <c r="C36" s="146"/>
      <c r="D36" s="146"/>
      <c r="E36" s="146"/>
      <c r="F36" s="143" t="str">
        <f t="shared" si="0"/>
        <v/>
      </c>
      <c r="G36" s="146"/>
    </row>
    <row r="37" spans="1:7" x14ac:dyDescent="0.25">
      <c r="A37" s="146"/>
      <c r="B37" s="146"/>
      <c r="C37" s="146"/>
      <c r="D37" s="146"/>
      <c r="E37" s="146"/>
      <c r="F37" s="143" t="str">
        <f t="shared" si="0"/>
        <v/>
      </c>
      <c r="G37" s="146"/>
    </row>
    <row r="38" spans="1:7" x14ac:dyDescent="0.25">
      <c r="A38" s="146"/>
      <c r="B38" s="146"/>
      <c r="C38" s="146"/>
      <c r="D38" s="146"/>
      <c r="E38" s="146"/>
      <c r="F38" s="143" t="str">
        <f t="shared" si="0"/>
        <v/>
      </c>
      <c r="G38" s="146"/>
    </row>
    <row r="39" spans="1:7" x14ac:dyDescent="0.25">
      <c r="A39" s="146"/>
      <c r="B39" s="146"/>
      <c r="C39" s="146"/>
      <c r="D39" s="146"/>
      <c r="E39" s="146"/>
      <c r="F39" s="143" t="str">
        <f t="shared" si="0"/>
        <v/>
      </c>
      <c r="G39" s="146"/>
    </row>
    <row r="40" spans="1:7" x14ac:dyDescent="0.25">
      <c r="A40" s="146"/>
      <c r="B40" s="146"/>
      <c r="C40" s="146"/>
      <c r="D40" s="146"/>
      <c r="E40" s="146"/>
      <c r="F40" s="143" t="str">
        <f t="shared" si="0"/>
        <v/>
      </c>
      <c r="G40" s="146"/>
    </row>
    <row r="41" spans="1:7" x14ac:dyDescent="0.25">
      <c r="A41" s="146"/>
      <c r="B41" s="146"/>
      <c r="C41" s="146"/>
      <c r="D41" s="146"/>
      <c r="E41" s="146"/>
      <c r="F41" s="143" t="str">
        <f t="shared" si="0"/>
        <v/>
      </c>
      <c r="G41" s="146"/>
    </row>
    <row r="42" spans="1:7" x14ac:dyDescent="0.25">
      <c r="A42" s="146"/>
      <c r="B42" s="146"/>
      <c r="C42" s="146"/>
      <c r="D42" s="146"/>
      <c r="E42" s="146"/>
      <c r="F42" s="143" t="str">
        <f t="shared" si="0"/>
        <v/>
      </c>
      <c r="G42" s="146"/>
    </row>
    <row r="43" spans="1:7" x14ac:dyDescent="0.25">
      <c r="A43" s="146"/>
      <c r="B43" s="146"/>
      <c r="C43" s="146"/>
      <c r="D43" s="146"/>
      <c r="E43" s="146"/>
      <c r="F43" s="143" t="str">
        <f t="shared" si="0"/>
        <v/>
      </c>
      <c r="G43" s="146"/>
    </row>
    <row r="44" spans="1:7" x14ac:dyDescent="0.25">
      <c r="A44" s="146"/>
      <c r="B44" s="146"/>
      <c r="C44" s="146"/>
      <c r="D44" s="146"/>
      <c r="E44" s="146"/>
      <c r="F44" s="143" t="str">
        <f t="shared" si="0"/>
        <v/>
      </c>
      <c r="G44" s="146"/>
    </row>
    <row r="45" spans="1:7" x14ac:dyDescent="0.25">
      <c r="A45" s="146"/>
      <c r="B45" s="146"/>
      <c r="C45" s="146"/>
      <c r="D45" s="146"/>
      <c r="E45" s="146"/>
      <c r="F45" s="143" t="str">
        <f t="shared" si="0"/>
        <v/>
      </c>
      <c r="G45" s="146"/>
    </row>
    <row r="46" spans="1:7" x14ac:dyDescent="0.25">
      <c r="A46" s="146"/>
      <c r="B46" s="146"/>
      <c r="C46" s="146"/>
      <c r="D46" s="146"/>
      <c r="E46" s="146"/>
      <c r="F46" s="143" t="str">
        <f t="shared" si="0"/>
        <v/>
      </c>
      <c r="G46" s="146"/>
    </row>
    <row r="47" spans="1:7" x14ac:dyDescent="0.25">
      <c r="A47" s="146"/>
      <c r="B47" s="146"/>
      <c r="C47" s="146"/>
      <c r="D47" s="146"/>
      <c r="E47" s="146"/>
      <c r="F47" s="143" t="str">
        <f t="shared" si="0"/>
        <v/>
      </c>
      <c r="G47" s="146"/>
    </row>
    <row r="48" spans="1:7" x14ac:dyDescent="0.25">
      <c r="A48" s="146"/>
      <c r="B48" s="146"/>
      <c r="C48" s="146"/>
      <c r="D48" s="146"/>
      <c r="E48" s="146"/>
      <c r="F48" s="143" t="str">
        <f t="shared" si="0"/>
        <v/>
      </c>
      <c r="G48" s="146"/>
    </row>
    <row r="49" spans="1:7" x14ac:dyDescent="0.25">
      <c r="A49" s="146"/>
      <c r="B49" s="146"/>
      <c r="C49" s="146"/>
      <c r="D49" s="146"/>
      <c r="E49" s="146"/>
      <c r="F49" s="143" t="str">
        <f t="shared" si="0"/>
        <v/>
      </c>
      <c r="G49" s="146"/>
    </row>
    <row r="50" spans="1:7" x14ac:dyDescent="0.25">
      <c r="A50" s="146"/>
      <c r="B50" s="146"/>
      <c r="C50" s="146"/>
      <c r="D50" s="146"/>
      <c r="E50" s="146"/>
      <c r="F50" s="143" t="str">
        <f t="shared" si="0"/>
        <v/>
      </c>
      <c r="G50" s="146"/>
    </row>
    <row r="51" spans="1:7" x14ac:dyDescent="0.25">
      <c r="A51" s="146"/>
      <c r="B51" s="146"/>
      <c r="C51" s="146"/>
      <c r="D51" s="146"/>
      <c r="E51" s="146"/>
      <c r="F51" s="143" t="str">
        <f t="shared" si="0"/>
        <v/>
      </c>
      <c r="G51" s="146"/>
    </row>
    <row r="52" spans="1:7" x14ac:dyDescent="0.25">
      <c r="A52" s="146"/>
      <c r="B52" s="146"/>
      <c r="C52" s="146"/>
      <c r="D52" s="146"/>
      <c r="E52" s="146"/>
      <c r="F52" s="143" t="str">
        <f t="shared" si="0"/>
        <v/>
      </c>
      <c r="G52" s="146"/>
    </row>
    <row r="53" spans="1:7" x14ac:dyDescent="0.25">
      <c r="A53" s="146"/>
      <c r="B53" s="146"/>
      <c r="C53" s="146"/>
      <c r="D53" s="146"/>
      <c r="E53" s="146"/>
      <c r="F53" s="143" t="str">
        <f t="shared" si="0"/>
        <v/>
      </c>
      <c r="G53" s="146"/>
    </row>
    <row r="54" spans="1:7" x14ac:dyDescent="0.25">
      <c r="A54" s="146"/>
      <c r="B54" s="146"/>
      <c r="C54" s="146"/>
      <c r="D54" s="146"/>
      <c r="E54" s="146"/>
      <c r="F54" s="143" t="str">
        <f t="shared" si="0"/>
        <v/>
      </c>
      <c r="G54" s="146"/>
    </row>
    <row r="55" spans="1:7" x14ac:dyDescent="0.25">
      <c r="A55" s="146"/>
      <c r="B55" s="146"/>
      <c r="C55" s="146"/>
      <c r="D55" s="146"/>
      <c r="E55" s="146"/>
      <c r="F55" s="143" t="str">
        <f t="shared" si="0"/>
        <v/>
      </c>
      <c r="G55" s="146"/>
    </row>
    <row r="56" spans="1:7" x14ac:dyDescent="0.25">
      <c r="A56" s="146"/>
      <c r="B56" s="146"/>
      <c r="C56" s="146"/>
      <c r="D56" s="146"/>
      <c r="E56" s="146"/>
      <c r="F56" s="143" t="str">
        <f t="shared" si="0"/>
        <v/>
      </c>
      <c r="G56" s="146"/>
    </row>
    <row r="57" spans="1:7" x14ac:dyDescent="0.25">
      <c r="A57" s="146"/>
      <c r="B57" s="146"/>
      <c r="C57" s="146"/>
      <c r="D57" s="146"/>
      <c r="E57" s="146"/>
      <c r="F57" s="143" t="str">
        <f t="shared" si="0"/>
        <v/>
      </c>
      <c r="G57" s="146"/>
    </row>
    <row r="58" spans="1:7" x14ac:dyDescent="0.25">
      <c r="A58" s="146"/>
      <c r="B58" s="146"/>
      <c r="C58" s="146"/>
      <c r="D58" s="146"/>
      <c r="E58" s="146"/>
      <c r="F58" s="143" t="str">
        <f t="shared" si="0"/>
        <v/>
      </c>
      <c r="G58" s="146"/>
    </row>
    <row r="59" spans="1:7" x14ac:dyDescent="0.25">
      <c r="A59" s="146"/>
      <c r="B59" s="146"/>
      <c r="C59" s="146"/>
      <c r="D59" s="146"/>
      <c r="E59" s="146"/>
      <c r="F59" s="143" t="str">
        <f t="shared" si="0"/>
        <v/>
      </c>
      <c r="G59" s="146"/>
    </row>
    <row r="60" spans="1:7" x14ac:dyDescent="0.25">
      <c r="A60" s="146"/>
      <c r="B60" s="146"/>
      <c r="C60" s="146"/>
      <c r="D60" s="146"/>
      <c r="E60" s="146"/>
      <c r="F60" s="143" t="str">
        <f t="shared" si="0"/>
        <v/>
      </c>
      <c r="G60" s="146"/>
    </row>
    <row r="61" spans="1:7" x14ac:dyDescent="0.25">
      <c r="A61" s="146"/>
      <c r="B61" s="146"/>
      <c r="C61" s="146"/>
      <c r="D61" s="146"/>
      <c r="E61" s="146"/>
      <c r="F61" s="143" t="str">
        <f t="shared" si="0"/>
        <v/>
      </c>
      <c r="G61" s="146"/>
    </row>
    <row r="62" spans="1:7" x14ac:dyDescent="0.25">
      <c r="A62" s="146"/>
      <c r="B62" s="146"/>
      <c r="C62" s="146"/>
      <c r="D62" s="146"/>
      <c r="E62" s="146"/>
      <c r="F62" s="143" t="str">
        <f t="shared" si="0"/>
        <v/>
      </c>
      <c r="G62" s="146"/>
    </row>
    <row r="63" spans="1:7" x14ac:dyDescent="0.25">
      <c r="A63" s="146"/>
      <c r="B63" s="146"/>
      <c r="C63" s="146"/>
      <c r="D63" s="146"/>
      <c r="E63" s="146"/>
      <c r="F63" s="143" t="str">
        <f t="shared" si="0"/>
        <v/>
      </c>
      <c r="G63" s="146"/>
    </row>
    <row r="64" spans="1:7" x14ac:dyDescent="0.25">
      <c r="A64" s="146"/>
      <c r="B64" s="146"/>
      <c r="C64" s="146"/>
      <c r="D64" s="146"/>
      <c r="E64" s="146"/>
      <c r="F64" s="143" t="str">
        <f t="shared" si="0"/>
        <v/>
      </c>
      <c r="G64" s="146"/>
    </row>
    <row r="65" spans="1:7" x14ac:dyDescent="0.25">
      <c r="A65" s="146"/>
      <c r="B65" s="146"/>
      <c r="C65" s="146"/>
      <c r="D65" s="146"/>
      <c r="E65" s="146"/>
      <c r="F65" s="143" t="str">
        <f t="shared" si="0"/>
        <v/>
      </c>
      <c r="G65" s="146"/>
    </row>
    <row r="66" spans="1:7" x14ac:dyDescent="0.25">
      <c r="A66" s="146"/>
      <c r="B66" s="146"/>
      <c r="C66" s="146"/>
      <c r="D66" s="146"/>
      <c r="E66" s="146"/>
      <c r="F66" s="143" t="str">
        <f t="shared" si="0"/>
        <v/>
      </c>
      <c r="G66" s="146"/>
    </row>
    <row r="67" spans="1:7" x14ac:dyDescent="0.25">
      <c r="A67" s="146"/>
      <c r="B67" s="146"/>
      <c r="C67" s="146"/>
      <c r="D67" s="146"/>
      <c r="E67" s="146"/>
      <c r="F67" s="143" t="str">
        <f t="shared" si="0"/>
        <v/>
      </c>
      <c r="G67" s="146"/>
    </row>
    <row r="68" spans="1:7" x14ac:dyDescent="0.25">
      <c r="A68" s="146"/>
      <c r="B68" s="146"/>
      <c r="C68" s="146"/>
      <c r="D68" s="146"/>
      <c r="E68" s="146"/>
      <c r="F68" s="143" t="str">
        <f t="shared" si="0"/>
        <v/>
      </c>
      <c r="G68" s="146"/>
    </row>
    <row r="69" spans="1:7" x14ac:dyDescent="0.25">
      <c r="A69" s="146"/>
      <c r="B69" s="146"/>
      <c r="C69" s="146"/>
      <c r="D69" s="146"/>
      <c r="E69" s="146"/>
      <c r="F69" s="143" t="str">
        <f t="shared" ref="F69:F101" si="1">UPPER(E69)</f>
        <v/>
      </c>
      <c r="G69" s="146"/>
    </row>
    <row r="70" spans="1:7" x14ac:dyDescent="0.25">
      <c r="A70" s="146"/>
      <c r="B70" s="146"/>
      <c r="C70" s="146"/>
      <c r="D70" s="146"/>
      <c r="E70" s="146"/>
      <c r="F70" s="143" t="str">
        <f t="shared" si="1"/>
        <v/>
      </c>
      <c r="G70" s="146"/>
    </row>
    <row r="71" spans="1:7" x14ac:dyDescent="0.25">
      <c r="A71" s="146"/>
      <c r="B71" s="146"/>
      <c r="C71" s="146"/>
      <c r="D71" s="146"/>
      <c r="E71" s="146"/>
      <c r="F71" s="143" t="str">
        <f t="shared" si="1"/>
        <v/>
      </c>
      <c r="G71" s="146"/>
    </row>
    <row r="72" spans="1:7" x14ac:dyDescent="0.25">
      <c r="A72" s="146"/>
      <c r="B72" s="146"/>
      <c r="C72" s="146"/>
      <c r="D72" s="146"/>
      <c r="E72" s="146"/>
      <c r="F72" s="143" t="str">
        <f t="shared" si="1"/>
        <v/>
      </c>
      <c r="G72" s="146"/>
    </row>
    <row r="73" spans="1:7" x14ac:dyDescent="0.25">
      <c r="A73" s="146"/>
      <c r="B73" s="146"/>
      <c r="C73" s="146"/>
      <c r="D73" s="146"/>
      <c r="E73" s="146"/>
      <c r="F73" s="143" t="str">
        <f t="shared" si="1"/>
        <v/>
      </c>
      <c r="G73" s="146"/>
    </row>
    <row r="74" spans="1:7" x14ac:dyDescent="0.25">
      <c r="A74" s="146"/>
      <c r="B74" s="146"/>
      <c r="C74" s="146"/>
      <c r="D74" s="146"/>
      <c r="E74" s="146"/>
      <c r="F74" s="143" t="str">
        <f t="shared" si="1"/>
        <v/>
      </c>
      <c r="G74" s="146"/>
    </row>
    <row r="75" spans="1:7" x14ac:dyDescent="0.25">
      <c r="A75" s="146"/>
      <c r="B75" s="146"/>
      <c r="C75" s="146"/>
      <c r="D75" s="146"/>
      <c r="E75" s="146"/>
      <c r="F75" s="143" t="str">
        <f t="shared" si="1"/>
        <v/>
      </c>
      <c r="G75" s="146"/>
    </row>
    <row r="76" spans="1:7" x14ac:dyDescent="0.25">
      <c r="A76" s="146"/>
      <c r="B76" s="146"/>
      <c r="C76" s="146"/>
      <c r="D76" s="146"/>
      <c r="E76" s="146"/>
      <c r="F76" s="143" t="str">
        <f t="shared" si="1"/>
        <v/>
      </c>
      <c r="G76" s="146"/>
    </row>
    <row r="77" spans="1:7" x14ac:dyDescent="0.25">
      <c r="A77" s="146"/>
      <c r="B77" s="146"/>
      <c r="C77" s="146"/>
      <c r="D77" s="146"/>
      <c r="E77" s="146"/>
      <c r="F77" s="143" t="str">
        <f t="shared" si="1"/>
        <v/>
      </c>
      <c r="G77" s="146"/>
    </row>
    <row r="78" spans="1:7" x14ac:dyDescent="0.25">
      <c r="A78" s="146"/>
      <c r="B78" s="146"/>
      <c r="C78" s="146"/>
      <c r="D78" s="146"/>
      <c r="E78" s="146"/>
      <c r="F78" s="143" t="str">
        <f t="shared" si="1"/>
        <v/>
      </c>
      <c r="G78" s="146"/>
    </row>
    <row r="79" spans="1:7" x14ac:dyDescent="0.25">
      <c r="A79" s="146"/>
      <c r="B79" s="146"/>
      <c r="C79" s="146"/>
      <c r="D79" s="146"/>
      <c r="E79" s="146"/>
      <c r="F79" s="143" t="str">
        <f t="shared" si="1"/>
        <v/>
      </c>
      <c r="G79" s="146"/>
    </row>
    <row r="80" spans="1:7" x14ac:dyDescent="0.25">
      <c r="A80" s="146"/>
      <c r="B80" s="146"/>
      <c r="C80" s="146"/>
      <c r="D80" s="146"/>
      <c r="E80" s="146"/>
      <c r="F80" s="143" t="str">
        <f t="shared" si="1"/>
        <v/>
      </c>
      <c r="G80" s="146"/>
    </row>
    <row r="81" spans="1:7" x14ac:dyDescent="0.25">
      <c r="A81" s="146"/>
      <c r="B81" s="146"/>
      <c r="C81" s="146"/>
      <c r="D81" s="146"/>
      <c r="E81" s="146"/>
      <c r="F81" s="143" t="str">
        <f t="shared" si="1"/>
        <v/>
      </c>
      <c r="G81" s="146"/>
    </row>
    <row r="82" spans="1:7" x14ac:dyDescent="0.25">
      <c r="A82" s="146"/>
      <c r="B82" s="146"/>
      <c r="C82" s="146"/>
      <c r="D82" s="146"/>
      <c r="E82" s="146"/>
      <c r="F82" s="143" t="str">
        <f t="shared" si="1"/>
        <v/>
      </c>
      <c r="G82" s="146"/>
    </row>
    <row r="83" spans="1:7" x14ac:dyDescent="0.25">
      <c r="A83" s="146"/>
      <c r="B83" s="146"/>
      <c r="C83" s="146"/>
      <c r="D83" s="146"/>
      <c r="E83" s="146"/>
      <c r="F83" s="143" t="str">
        <f t="shared" si="1"/>
        <v/>
      </c>
      <c r="G83" s="146"/>
    </row>
    <row r="84" spans="1:7" x14ac:dyDescent="0.25">
      <c r="A84" s="146"/>
      <c r="B84" s="146"/>
      <c r="C84" s="146"/>
      <c r="D84" s="146"/>
      <c r="E84" s="146"/>
      <c r="F84" s="143" t="str">
        <f t="shared" si="1"/>
        <v/>
      </c>
      <c r="G84" s="146"/>
    </row>
    <row r="85" spans="1:7" x14ac:dyDescent="0.25">
      <c r="A85" s="146"/>
      <c r="B85" s="146"/>
      <c r="C85" s="146"/>
      <c r="D85" s="146"/>
      <c r="E85" s="146"/>
      <c r="F85" s="143" t="str">
        <f t="shared" si="1"/>
        <v/>
      </c>
      <c r="G85" s="146"/>
    </row>
    <row r="86" spans="1:7" x14ac:dyDescent="0.25">
      <c r="A86" s="146"/>
      <c r="B86" s="146"/>
      <c r="C86" s="146"/>
      <c r="D86" s="146"/>
      <c r="E86" s="146"/>
      <c r="F86" s="143" t="str">
        <f t="shared" si="1"/>
        <v/>
      </c>
      <c r="G86" s="146"/>
    </row>
    <row r="87" spans="1:7" x14ac:dyDescent="0.25">
      <c r="A87" s="146"/>
      <c r="B87" s="146"/>
      <c r="C87" s="146"/>
      <c r="D87" s="146"/>
      <c r="E87" s="146"/>
      <c r="F87" s="143" t="str">
        <f t="shared" si="1"/>
        <v/>
      </c>
      <c r="G87" s="146"/>
    </row>
    <row r="88" spans="1:7" x14ac:dyDescent="0.25">
      <c r="A88" s="146"/>
      <c r="B88" s="146"/>
      <c r="C88" s="146"/>
      <c r="D88" s="146"/>
      <c r="E88" s="146"/>
      <c r="F88" s="143" t="str">
        <f t="shared" si="1"/>
        <v/>
      </c>
      <c r="G88" s="146"/>
    </row>
    <row r="89" spans="1:7" x14ac:dyDescent="0.25">
      <c r="A89" s="146"/>
      <c r="B89" s="146"/>
      <c r="C89" s="146"/>
      <c r="D89" s="146"/>
      <c r="E89" s="146"/>
      <c r="F89" s="143" t="str">
        <f t="shared" si="1"/>
        <v/>
      </c>
      <c r="G89" s="146"/>
    </row>
    <row r="90" spans="1:7" x14ac:dyDescent="0.25">
      <c r="A90" s="146"/>
      <c r="B90" s="146"/>
      <c r="C90" s="146"/>
      <c r="D90" s="146"/>
      <c r="E90" s="146"/>
      <c r="F90" s="143" t="str">
        <f t="shared" si="1"/>
        <v/>
      </c>
      <c r="G90" s="146"/>
    </row>
    <row r="91" spans="1:7" x14ac:dyDescent="0.25">
      <c r="A91" s="146"/>
      <c r="B91" s="146"/>
      <c r="C91" s="146"/>
      <c r="D91" s="146"/>
      <c r="E91" s="146"/>
      <c r="F91" s="143" t="str">
        <f t="shared" si="1"/>
        <v/>
      </c>
      <c r="G91" s="146"/>
    </row>
    <row r="92" spans="1:7" x14ac:dyDescent="0.25">
      <c r="A92" s="146"/>
      <c r="B92" s="146"/>
      <c r="C92" s="146"/>
      <c r="D92" s="146"/>
      <c r="E92" s="146"/>
      <c r="F92" s="143" t="str">
        <f t="shared" si="1"/>
        <v/>
      </c>
      <c r="G92" s="146"/>
    </row>
    <row r="93" spans="1:7" x14ac:dyDescent="0.25">
      <c r="A93" s="146"/>
      <c r="B93" s="146"/>
      <c r="C93" s="146"/>
      <c r="D93" s="146"/>
      <c r="E93" s="146"/>
      <c r="F93" s="143" t="str">
        <f t="shared" si="1"/>
        <v/>
      </c>
      <c r="G93" s="146"/>
    </row>
    <row r="94" spans="1:7" x14ac:dyDescent="0.25">
      <c r="A94" s="146"/>
      <c r="B94" s="146"/>
      <c r="C94" s="146"/>
      <c r="D94" s="146"/>
      <c r="E94" s="146"/>
      <c r="F94" s="143" t="str">
        <f t="shared" si="1"/>
        <v/>
      </c>
      <c r="G94" s="146"/>
    </row>
    <row r="95" spans="1:7" x14ac:dyDescent="0.25">
      <c r="A95" s="146"/>
      <c r="B95" s="146"/>
      <c r="C95" s="146"/>
      <c r="D95" s="146"/>
      <c r="E95" s="146"/>
      <c r="F95" s="143" t="str">
        <f t="shared" si="1"/>
        <v/>
      </c>
      <c r="G95" s="146"/>
    </row>
    <row r="96" spans="1:7" x14ac:dyDescent="0.25">
      <c r="A96" s="146"/>
      <c r="B96" s="146"/>
      <c r="C96" s="146"/>
      <c r="D96" s="146"/>
      <c r="E96" s="146"/>
      <c r="F96" s="143" t="str">
        <f t="shared" si="1"/>
        <v/>
      </c>
      <c r="G96" s="146"/>
    </row>
    <row r="97" spans="1:7" x14ac:dyDescent="0.25">
      <c r="A97" s="146"/>
      <c r="B97" s="146"/>
      <c r="C97" s="146"/>
      <c r="D97" s="146"/>
      <c r="E97" s="146"/>
      <c r="F97" s="143" t="str">
        <f t="shared" si="1"/>
        <v/>
      </c>
      <c r="G97" s="146"/>
    </row>
    <row r="98" spans="1:7" x14ac:dyDescent="0.25">
      <c r="A98" s="146"/>
      <c r="B98" s="146"/>
      <c r="C98" s="146"/>
      <c r="D98" s="146"/>
      <c r="E98" s="146"/>
      <c r="F98" s="143" t="str">
        <f t="shared" si="1"/>
        <v/>
      </c>
      <c r="G98" s="146"/>
    </row>
    <row r="99" spans="1:7" x14ac:dyDescent="0.25">
      <c r="A99" s="146"/>
      <c r="B99" s="146"/>
      <c r="C99" s="146"/>
      <c r="D99" s="146"/>
      <c r="E99" s="146"/>
      <c r="F99" s="143" t="str">
        <f t="shared" si="1"/>
        <v/>
      </c>
      <c r="G99" s="146"/>
    </row>
    <row r="100" spans="1:7" x14ac:dyDescent="0.25">
      <c r="A100" s="146"/>
      <c r="B100" s="146"/>
      <c r="C100" s="146"/>
      <c r="D100" s="146"/>
      <c r="E100" s="146"/>
      <c r="F100" s="143" t="str">
        <f t="shared" si="1"/>
        <v/>
      </c>
      <c r="G100" s="146"/>
    </row>
    <row r="101" spans="1:7" x14ac:dyDescent="0.25">
      <c r="A101" s="146"/>
      <c r="B101" s="146"/>
      <c r="C101" s="146"/>
      <c r="D101" s="146"/>
      <c r="E101" s="146"/>
      <c r="F101" s="143" t="str">
        <f t="shared" si="1"/>
        <v/>
      </c>
      <c r="G101" s="146"/>
    </row>
    <row r="102" spans="1:7" x14ac:dyDescent="0.25">
      <c r="F102" s="1"/>
    </row>
  </sheetData>
  <sheetProtection algorithmName="SHA-512" hashValue="kOdiox3vueas1FIEaHI0mBQFnOFt19huS5+q0fLHLeg7WCom1w4TQJD4hs9zdJ0u7eV86IbBgDS5pBwZZCjZ1Q==" saltValue="dAZlUirTDx/i5oVWpZKdYg==" spinCount="100000" sheet="1" objects="1" scenarios="1"/>
  <mergeCells count="1">
    <mergeCell ref="A1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Jægersborg - Katalog 19-20</vt:lpstr>
      <vt:lpstr>Tryk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teamsport3</dc:creator>
  <cp:lastModifiedBy>image-HP</cp:lastModifiedBy>
  <cp:lastPrinted>2019-05-24T10:30:32Z</cp:lastPrinted>
  <dcterms:created xsi:type="dcterms:W3CDTF">2017-11-10T11:04:50Z</dcterms:created>
  <dcterms:modified xsi:type="dcterms:W3CDTF">2020-01-27T09:33:29Z</dcterms:modified>
</cp:coreProperties>
</file>